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1385"/>
  </bookViews>
  <sheets>
    <sheet name="Tabulka č. 1" sheetId="10" r:id="rId1"/>
    <sheet name="Tabulka č. 2" sheetId="9" r:id="rId2"/>
    <sheet name="Tabulka č. 3" sheetId="8" r:id="rId3"/>
  </sheets>
  <externalReferences>
    <externalReference r:id="rId4"/>
  </externalReferences>
  <definedNames>
    <definedName name="_xlnm.Print_Titles" localSheetId="0">'Tabulka č. 1'!$3:$5</definedName>
    <definedName name="_xlnm.Print_Area" localSheetId="0">'Tabulka č. 1'!$A$1:$AB$96</definedName>
  </definedNames>
  <calcPr calcId="125725" fullCalcOnLoad="1"/>
</workbook>
</file>

<file path=xl/calcChain.xml><?xml version="1.0" encoding="utf-8"?>
<calcChain xmlns="http://schemas.openxmlformats.org/spreadsheetml/2006/main">
  <c r="AB95" i="10"/>
  <c r="AA95"/>
  <c r="Z95"/>
  <c r="Y95"/>
  <c r="X95"/>
  <c r="W95"/>
  <c r="V95"/>
  <c r="U95"/>
  <c r="AB94"/>
  <c r="AA94"/>
  <c r="Z94"/>
  <c r="Y94"/>
  <c r="X94"/>
  <c r="W94"/>
  <c r="V94"/>
  <c r="U94"/>
  <c r="H94"/>
  <c r="G94"/>
  <c r="AB93"/>
  <c r="AA93"/>
  <c r="Z93"/>
  <c r="Y93"/>
  <c r="X93"/>
  <c r="W93"/>
  <c r="V93"/>
  <c r="U93"/>
  <c r="H93"/>
  <c r="G93"/>
  <c r="E93"/>
  <c r="D93"/>
  <c r="C93"/>
  <c r="B93"/>
  <c r="AB92"/>
  <c r="AA92"/>
  <c r="Z92"/>
  <c r="Y92"/>
  <c r="X92"/>
  <c r="W92"/>
  <c r="V92"/>
  <c r="U92"/>
  <c r="H92"/>
  <c r="G92"/>
  <c r="C92"/>
  <c r="B92"/>
  <c r="AB91"/>
  <c r="AA91"/>
  <c r="Z91"/>
  <c r="Y91"/>
  <c r="X91"/>
  <c r="W91"/>
  <c r="V91"/>
  <c r="U91"/>
  <c r="H91"/>
  <c r="G91"/>
  <c r="D91"/>
  <c r="C91"/>
  <c r="B91"/>
  <c r="AB90"/>
  <c r="AA90"/>
  <c r="Z90"/>
  <c r="Y90"/>
  <c r="X90"/>
  <c r="W90"/>
  <c r="V90"/>
  <c r="U90"/>
  <c r="H90"/>
  <c r="H95"/>
  <c r="G90"/>
  <c r="G95"/>
  <c r="E90"/>
  <c r="D90"/>
  <c r="C90"/>
  <c r="C95"/>
  <c r="B90"/>
  <c r="B95"/>
  <c r="AB89"/>
  <c r="AA89"/>
  <c r="Z89"/>
  <c r="Y89"/>
  <c r="X89"/>
  <c r="W89"/>
  <c r="V89"/>
  <c r="U89"/>
  <c r="H89"/>
  <c r="G89"/>
  <c r="D89"/>
  <c r="C89"/>
  <c r="B89"/>
  <c r="AB88"/>
  <c r="AA88"/>
  <c r="Z88"/>
  <c r="Y88"/>
  <c r="X88"/>
  <c r="W88"/>
  <c r="V88"/>
  <c r="U88"/>
  <c r="AB87"/>
  <c r="AA87"/>
  <c r="Z87"/>
  <c r="Y87"/>
  <c r="X87"/>
  <c r="W87"/>
  <c r="V87"/>
  <c r="U87"/>
  <c r="AB86"/>
  <c r="AA86"/>
  <c r="Z86"/>
  <c r="Y86"/>
  <c r="X86"/>
  <c r="W86"/>
  <c r="V86"/>
  <c r="U86"/>
  <c r="E86"/>
  <c r="AB85"/>
  <c r="AA85"/>
  <c r="Z85"/>
  <c r="Y85"/>
  <c r="X85"/>
  <c r="W85"/>
  <c r="V85"/>
  <c r="U85"/>
  <c r="E85"/>
  <c r="E89"/>
  <c r="AB84"/>
  <c r="AA84"/>
  <c r="Z84"/>
  <c r="Y84"/>
  <c r="X84"/>
  <c r="W84"/>
  <c r="V84"/>
  <c r="U84"/>
  <c r="AB83"/>
  <c r="AA83"/>
  <c r="Z83"/>
  <c r="Y83"/>
  <c r="X83"/>
  <c r="W83"/>
  <c r="V83"/>
  <c r="U83"/>
  <c r="H83"/>
  <c r="G83"/>
  <c r="D83"/>
  <c r="C83"/>
  <c r="B83"/>
  <c r="AB82"/>
  <c r="AA82"/>
  <c r="Z82"/>
  <c r="Y82"/>
  <c r="X82"/>
  <c r="W82"/>
  <c r="V82"/>
  <c r="U82"/>
  <c r="AB81"/>
  <c r="AA81"/>
  <c r="Z81"/>
  <c r="Y81"/>
  <c r="X81"/>
  <c r="W81"/>
  <c r="V81"/>
  <c r="U81"/>
  <c r="AB80"/>
  <c r="AA80"/>
  <c r="Z80"/>
  <c r="Y80"/>
  <c r="X80"/>
  <c r="W80"/>
  <c r="V80"/>
  <c r="U80"/>
  <c r="E80"/>
  <c r="E83"/>
  <c r="AB79"/>
  <c r="AA79"/>
  <c r="Z79"/>
  <c r="Y79"/>
  <c r="X79"/>
  <c r="W79"/>
  <c r="V79"/>
  <c r="U79"/>
  <c r="AB78"/>
  <c r="AA78"/>
  <c r="Z78"/>
  <c r="Y78"/>
  <c r="X78"/>
  <c r="W78"/>
  <c r="V78"/>
  <c r="U78"/>
  <c r="AB77"/>
  <c r="AA77"/>
  <c r="Z77"/>
  <c r="Y77"/>
  <c r="X77"/>
  <c r="W77"/>
  <c r="V77"/>
  <c r="U77"/>
  <c r="H77"/>
  <c r="G77"/>
  <c r="D77"/>
  <c r="C77"/>
  <c r="B77"/>
  <c r="AB76"/>
  <c r="AA76"/>
  <c r="Z76"/>
  <c r="Y76"/>
  <c r="X76"/>
  <c r="W76"/>
  <c r="V76"/>
  <c r="U76"/>
  <c r="AB75"/>
  <c r="AA75"/>
  <c r="Z75"/>
  <c r="Y75"/>
  <c r="X75"/>
  <c r="W75"/>
  <c r="V75"/>
  <c r="U75"/>
  <c r="AB74"/>
  <c r="AA74"/>
  <c r="Z74"/>
  <c r="Y74"/>
  <c r="X74"/>
  <c r="W74"/>
  <c r="V74"/>
  <c r="U74"/>
  <c r="E74"/>
  <c r="E77"/>
  <c r="AB73"/>
  <c r="AA73"/>
  <c r="Z73"/>
  <c r="Y73"/>
  <c r="X73"/>
  <c r="W73"/>
  <c r="V73"/>
  <c r="U73"/>
  <c r="AB72"/>
  <c r="AA72"/>
  <c r="Z72"/>
  <c r="Y72"/>
  <c r="X72"/>
  <c r="W72"/>
  <c r="V72"/>
  <c r="U72"/>
  <c r="AB71"/>
  <c r="AA71"/>
  <c r="Z71"/>
  <c r="Y71"/>
  <c r="X71"/>
  <c r="W71"/>
  <c r="V71"/>
  <c r="U71"/>
  <c r="H71"/>
  <c r="G71"/>
  <c r="D71"/>
  <c r="C71"/>
  <c r="B71"/>
  <c r="AB70"/>
  <c r="AA70"/>
  <c r="Z70"/>
  <c r="Y70"/>
  <c r="X70"/>
  <c r="W70"/>
  <c r="V70"/>
  <c r="U70"/>
  <c r="AB69"/>
  <c r="AA69"/>
  <c r="Z69"/>
  <c r="Y69"/>
  <c r="X69"/>
  <c r="W69"/>
  <c r="V69"/>
  <c r="U69"/>
  <c r="AB68"/>
  <c r="AA68"/>
  <c r="Z68"/>
  <c r="Y68"/>
  <c r="X68"/>
  <c r="W68"/>
  <c r="V68"/>
  <c r="U68"/>
  <c r="E68"/>
  <c r="E71"/>
  <c r="AB67"/>
  <c r="AA67"/>
  <c r="Z67"/>
  <c r="Y67"/>
  <c r="X67"/>
  <c r="W67"/>
  <c r="V67"/>
  <c r="U67"/>
  <c r="AB66"/>
  <c r="AA66"/>
  <c r="Z66"/>
  <c r="Y66"/>
  <c r="X66"/>
  <c r="W66"/>
  <c r="V66"/>
  <c r="U66"/>
  <c r="AB65"/>
  <c r="AA65"/>
  <c r="Z65"/>
  <c r="Y65"/>
  <c r="X65"/>
  <c r="W65"/>
  <c r="V65"/>
  <c r="U65"/>
  <c r="H65"/>
  <c r="G65"/>
  <c r="D65"/>
  <c r="C65"/>
  <c r="B65"/>
  <c r="AB64"/>
  <c r="AA64"/>
  <c r="Z64"/>
  <c r="Y64"/>
  <c r="X64"/>
  <c r="W64"/>
  <c r="V64"/>
  <c r="U64"/>
  <c r="AB63"/>
  <c r="AA63"/>
  <c r="Z63"/>
  <c r="Y63"/>
  <c r="X63"/>
  <c r="W63"/>
  <c r="V63"/>
  <c r="U63"/>
  <c r="AB62"/>
  <c r="AA62"/>
  <c r="Z62"/>
  <c r="Y62"/>
  <c r="X62"/>
  <c r="W62"/>
  <c r="V62"/>
  <c r="U62"/>
  <c r="E62"/>
  <c r="AB61"/>
  <c r="AA61"/>
  <c r="Z61"/>
  <c r="Y61"/>
  <c r="X61"/>
  <c r="W61"/>
  <c r="V61"/>
  <c r="U61"/>
  <c r="E61"/>
  <c r="E65"/>
  <c r="AB60"/>
  <c r="AA60"/>
  <c r="Z60"/>
  <c r="Y60"/>
  <c r="X60"/>
  <c r="W60"/>
  <c r="V60"/>
  <c r="U60"/>
  <c r="AB59"/>
  <c r="AA59"/>
  <c r="Z59"/>
  <c r="Y59"/>
  <c r="X59"/>
  <c r="W59"/>
  <c r="V59"/>
  <c r="U59"/>
  <c r="H59"/>
  <c r="G59"/>
  <c r="C59"/>
  <c r="B59"/>
  <c r="AB58"/>
  <c r="AA58"/>
  <c r="Z58"/>
  <c r="Y58"/>
  <c r="X58"/>
  <c r="W58"/>
  <c r="V58"/>
  <c r="U58"/>
  <c r="AB57"/>
  <c r="AA57"/>
  <c r="Z57"/>
  <c r="Y57"/>
  <c r="X57"/>
  <c r="W57"/>
  <c r="V57"/>
  <c r="U57"/>
  <c r="AB56"/>
  <c r="AA56"/>
  <c r="Z56"/>
  <c r="Y56"/>
  <c r="X56"/>
  <c r="W56"/>
  <c r="V56"/>
  <c r="U56"/>
  <c r="E56"/>
  <c r="E59"/>
  <c r="D56"/>
  <c r="D59"/>
  <c r="AB55"/>
  <c r="AA55"/>
  <c r="Z55"/>
  <c r="Y55"/>
  <c r="X55"/>
  <c r="W55"/>
  <c r="V55"/>
  <c r="U55"/>
  <c r="AB54"/>
  <c r="AA54"/>
  <c r="Z54"/>
  <c r="Y54"/>
  <c r="X54"/>
  <c r="W54"/>
  <c r="V54"/>
  <c r="U54"/>
  <c r="AB53"/>
  <c r="AA53"/>
  <c r="Z53"/>
  <c r="Y53"/>
  <c r="X53"/>
  <c r="W53"/>
  <c r="V53"/>
  <c r="U53"/>
  <c r="H53"/>
  <c r="G53"/>
  <c r="D53"/>
  <c r="C53"/>
  <c r="B53"/>
  <c r="AB52"/>
  <c r="AA52"/>
  <c r="Z52"/>
  <c r="Y52"/>
  <c r="X52"/>
  <c r="W52"/>
  <c r="V52"/>
  <c r="U52"/>
  <c r="AB51"/>
  <c r="AA51"/>
  <c r="Z51"/>
  <c r="Y51"/>
  <c r="X51"/>
  <c r="W51"/>
  <c r="V51"/>
  <c r="U51"/>
  <c r="AB50"/>
  <c r="AA50"/>
  <c r="Z50"/>
  <c r="Y50"/>
  <c r="X50"/>
  <c r="W50"/>
  <c r="V50"/>
  <c r="U50"/>
  <c r="E50"/>
  <c r="E53"/>
  <c r="AB49"/>
  <c r="AA49"/>
  <c r="Z49"/>
  <c r="Y49"/>
  <c r="X49"/>
  <c r="W49"/>
  <c r="V49"/>
  <c r="U49"/>
  <c r="AB48"/>
  <c r="AA48"/>
  <c r="Z48"/>
  <c r="Y48"/>
  <c r="X48"/>
  <c r="W48"/>
  <c r="V48"/>
  <c r="U48"/>
  <c r="AB47"/>
  <c r="AA47"/>
  <c r="Z47"/>
  <c r="Y47"/>
  <c r="X47"/>
  <c r="W47"/>
  <c r="V47"/>
  <c r="U47"/>
  <c r="H47"/>
  <c r="G47"/>
  <c r="D47"/>
  <c r="C47"/>
  <c r="B47"/>
  <c r="AB46"/>
  <c r="AA46"/>
  <c r="Z46"/>
  <c r="Y46"/>
  <c r="X46"/>
  <c r="W46"/>
  <c r="V46"/>
  <c r="U46"/>
  <c r="AB45"/>
  <c r="AA45"/>
  <c r="Z45"/>
  <c r="Y45"/>
  <c r="X45"/>
  <c r="W45"/>
  <c r="V45"/>
  <c r="U45"/>
  <c r="AB44"/>
  <c r="AA44"/>
  <c r="Z44"/>
  <c r="Y44"/>
  <c r="X44"/>
  <c r="W44"/>
  <c r="V44"/>
  <c r="U44"/>
  <c r="E44"/>
  <c r="E47"/>
  <c r="AB43"/>
  <c r="AA43"/>
  <c r="Z43"/>
  <c r="Y43"/>
  <c r="X43"/>
  <c r="W43"/>
  <c r="V43"/>
  <c r="U43"/>
  <c r="AB42"/>
  <c r="AA42"/>
  <c r="Z42"/>
  <c r="Y42"/>
  <c r="X42"/>
  <c r="W42"/>
  <c r="V42"/>
  <c r="U42"/>
  <c r="AB41"/>
  <c r="AA41"/>
  <c r="Z41"/>
  <c r="Y41"/>
  <c r="X41"/>
  <c r="W41"/>
  <c r="V41"/>
  <c r="U41"/>
  <c r="H41"/>
  <c r="G41"/>
  <c r="D41"/>
  <c r="C41"/>
  <c r="B41"/>
  <c r="AB40"/>
  <c r="AA40"/>
  <c r="Z40"/>
  <c r="Y40"/>
  <c r="X40"/>
  <c r="W40"/>
  <c r="V40"/>
  <c r="U40"/>
  <c r="AB39"/>
  <c r="AA39"/>
  <c r="Z39"/>
  <c r="Y39"/>
  <c r="X39"/>
  <c r="W39"/>
  <c r="V39"/>
  <c r="U39"/>
  <c r="AB38"/>
  <c r="AA38"/>
  <c r="Z38"/>
  <c r="Y38"/>
  <c r="X38"/>
  <c r="W38"/>
  <c r="V38"/>
  <c r="U38"/>
  <c r="E38"/>
  <c r="E41"/>
  <c r="AB37"/>
  <c r="AA37"/>
  <c r="Z37"/>
  <c r="Y37"/>
  <c r="X37"/>
  <c r="W37"/>
  <c r="V37"/>
  <c r="U37"/>
  <c r="AB36"/>
  <c r="AA36"/>
  <c r="Z36"/>
  <c r="Y36"/>
  <c r="X36"/>
  <c r="W36"/>
  <c r="V36"/>
  <c r="U36"/>
  <c r="AB35"/>
  <c r="AA35"/>
  <c r="Z35"/>
  <c r="Y35"/>
  <c r="X35"/>
  <c r="W35"/>
  <c r="V35"/>
  <c r="U35"/>
  <c r="H35"/>
  <c r="G35"/>
  <c r="D35"/>
  <c r="C35"/>
  <c r="B35"/>
  <c r="AB34"/>
  <c r="AA34"/>
  <c r="Z34"/>
  <c r="Y34"/>
  <c r="X34"/>
  <c r="W34"/>
  <c r="V34"/>
  <c r="U34"/>
  <c r="AB33"/>
  <c r="AA33"/>
  <c r="Z33"/>
  <c r="Y33"/>
  <c r="X33"/>
  <c r="W33"/>
  <c r="V33"/>
  <c r="U33"/>
  <c r="AB32"/>
  <c r="AA32"/>
  <c r="Z32"/>
  <c r="Y32"/>
  <c r="X32"/>
  <c r="W32"/>
  <c r="V32"/>
  <c r="U32"/>
  <c r="E32"/>
  <c r="E35"/>
  <c r="AB31"/>
  <c r="AA31"/>
  <c r="Z31"/>
  <c r="Y31"/>
  <c r="X31"/>
  <c r="W31"/>
  <c r="V31"/>
  <c r="U31"/>
  <c r="AB30"/>
  <c r="AA30"/>
  <c r="Z30"/>
  <c r="Y30"/>
  <c r="X30"/>
  <c r="W30"/>
  <c r="V30"/>
  <c r="U30"/>
  <c r="AB29"/>
  <c r="AA29"/>
  <c r="Z29"/>
  <c r="Y29"/>
  <c r="X29"/>
  <c r="W29"/>
  <c r="V29"/>
  <c r="U29"/>
  <c r="H29"/>
  <c r="G29"/>
  <c r="D29"/>
  <c r="C29"/>
  <c r="B29"/>
  <c r="AB28"/>
  <c r="AA28"/>
  <c r="Z28"/>
  <c r="Y28"/>
  <c r="X28"/>
  <c r="W28"/>
  <c r="V28"/>
  <c r="U28"/>
  <c r="AB27"/>
  <c r="AA27"/>
  <c r="Z27"/>
  <c r="Y27"/>
  <c r="X27"/>
  <c r="W27"/>
  <c r="V27"/>
  <c r="U27"/>
  <c r="AB26"/>
  <c r="AA26"/>
  <c r="Z26"/>
  <c r="Y26"/>
  <c r="X26"/>
  <c r="W26"/>
  <c r="V26"/>
  <c r="U26"/>
  <c r="E26"/>
  <c r="E29"/>
  <c r="AB25"/>
  <c r="AA25"/>
  <c r="Z25"/>
  <c r="Y25"/>
  <c r="X25"/>
  <c r="W25"/>
  <c r="V25"/>
  <c r="U25"/>
  <c r="AB24"/>
  <c r="AA24"/>
  <c r="Z24"/>
  <c r="Y24"/>
  <c r="X24"/>
  <c r="W24"/>
  <c r="V24"/>
  <c r="U24"/>
  <c r="AB23"/>
  <c r="AA23"/>
  <c r="Z23"/>
  <c r="Y23"/>
  <c r="X23"/>
  <c r="W23"/>
  <c r="V23"/>
  <c r="U23"/>
  <c r="H23"/>
  <c r="G23"/>
  <c r="C23"/>
  <c r="B23"/>
  <c r="AB22"/>
  <c r="AA22"/>
  <c r="Z22"/>
  <c r="Y22"/>
  <c r="X22"/>
  <c r="W22"/>
  <c r="V22"/>
  <c r="U22"/>
  <c r="AB21"/>
  <c r="AA21"/>
  <c r="Z21"/>
  <c r="Y21"/>
  <c r="X21"/>
  <c r="W21"/>
  <c r="V21"/>
  <c r="U21"/>
  <c r="AB20"/>
  <c r="AA20"/>
  <c r="Z20"/>
  <c r="Y20"/>
  <c r="X20"/>
  <c r="W20"/>
  <c r="V20"/>
  <c r="U20"/>
  <c r="E20"/>
  <c r="E92"/>
  <c r="D20"/>
  <c r="D92"/>
  <c r="AB19"/>
  <c r="AA19"/>
  <c r="Z19"/>
  <c r="Y19"/>
  <c r="X19"/>
  <c r="W19"/>
  <c r="V19"/>
  <c r="U19"/>
  <c r="AB18"/>
  <c r="AA18"/>
  <c r="Z18"/>
  <c r="Y18"/>
  <c r="X18"/>
  <c r="W18"/>
  <c r="V18"/>
  <c r="U18"/>
  <c r="AB17"/>
  <c r="AA17"/>
  <c r="Z17"/>
  <c r="Y17"/>
  <c r="X17"/>
  <c r="W17"/>
  <c r="V17"/>
  <c r="U17"/>
  <c r="H17"/>
  <c r="G17"/>
  <c r="E17"/>
  <c r="D17"/>
  <c r="C17"/>
  <c r="B17"/>
  <c r="AB16"/>
  <c r="AA16"/>
  <c r="Z16"/>
  <c r="Y16"/>
  <c r="X16"/>
  <c r="W16"/>
  <c r="V16"/>
  <c r="U16"/>
  <c r="AB15"/>
  <c r="AA15"/>
  <c r="Z15"/>
  <c r="Y15"/>
  <c r="X15"/>
  <c r="W15"/>
  <c r="V15"/>
  <c r="U15"/>
  <c r="AB14"/>
  <c r="AA14"/>
  <c r="Z14"/>
  <c r="Y14"/>
  <c r="X14"/>
  <c r="W14"/>
  <c r="V14"/>
  <c r="U14"/>
  <c r="AB13"/>
  <c r="AA13"/>
  <c r="Z13"/>
  <c r="Y13"/>
  <c r="X13"/>
  <c r="W13"/>
  <c r="V13"/>
  <c r="U13"/>
  <c r="AB12"/>
  <c r="AA12"/>
  <c r="Z12"/>
  <c r="Y12"/>
  <c r="X12"/>
  <c r="W12"/>
  <c r="V12"/>
  <c r="U12"/>
  <c r="AB11"/>
  <c r="AA11"/>
  <c r="Z11"/>
  <c r="Y11"/>
  <c r="X11"/>
  <c r="W11"/>
  <c r="V11"/>
  <c r="U11"/>
  <c r="H11"/>
  <c r="G11"/>
  <c r="E11"/>
  <c r="D11"/>
  <c r="C11"/>
  <c r="B11"/>
  <c r="AB10"/>
  <c r="AA10"/>
  <c r="Z10"/>
  <c r="Y10"/>
  <c r="X10"/>
  <c r="W10"/>
  <c r="V10"/>
  <c r="U10"/>
  <c r="AB9"/>
  <c r="AA9"/>
  <c r="Z9"/>
  <c r="Y9"/>
  <c r="X9"/>
  <c r="W9"/>
  <c r="V9"/>
  <c r="U9"/>
  <c r="AB8"/>
  <c r="AA8"/>
  <c r="Z8"/>
  <c r="Y8"/>
  <c r="X8"/>
  <c r="W8"/>
  <c r="V8"/>
  <c r="U8"/>
  <c r="AB7"/>
  <c r="AA7"/>
  <c r="Z7"/>
  <c r="Y7"/>
  <c r="X7"/>
  <c r="W7"/>
  <c r="V7"/>
  <c r="U7"/>
  <c r="AB6"/>
  <c r="AA6"/>
  <c r="Z6"/>
  <c r="Y6"/>
  <c r="X6"/>
  <c r="W6"/>
  <c r="V6"/>
  <c r="U6"/>
  <c r="J89" i="9"/>
  <c r="J95"/>
  <c r="I89"/>
  <c r="H89"/>
  <c r="G89"/>
  <c r="J88"/>
  <c r="J94"/>
  <c r="I88"/>
  <c r="H88"/>
  <c r="G88"/>
  <c r="J87"/>
  <c r="J93"/>
  <c r="I87"/>
  <c r="H87"/>
  <c r="G87"/>
  <c r="J86"/>
  <c r="J92"/>
  <c r="I86"/>
  <c r="H86"/>
  <c r="G86"/>
  <c r="J85"/>
  <c r="J91"/>
  <c r="J96"/>
  <c r="I85"/>
  <c r="I90"/>
  <c r="H85"/>
  <c r="G85"/>
  <c r="G90"/>
  <c r="J83"/>
  <c r="I83"/>
  <c r="H83"/>
  <c r="G83"/>
  <c r="J82"/>
  <c r="I82"/>
  <c r="H82"/>
  <c r="G82"/>
  <c r="J81"/>
  <c r="I81"/>
  <c r="H81"/>
  <c r="G81"/>
  <c r="J80"/>
  <c r="I80"/>
  <c r="H80"/>
  <c r="G80"/>
  <c r="J79"/>
  <c r="J84"/>
  <c r="I79"/>
  <c r="I84"/>
  <c r="H79"/>
  <c r="G79"/>
  <c r="J77"/>
  <c r="I77"/>
  <c r="H77"/>
  <c r="G77"/>
  <c r="J76"/>
  <c r="I76"/>
  <c r="H76"/>
  <c r="G76"/>
  <c r="J75"/>
  <c r="I75"/>
  <c r="H75"/>
  <c r="G75"/>
  <c r="J74"/>
  <c r="I74"/>
  <c r="H74"/>
  <c r="G74"/>
  <c r="J73"/>
  <c r="J78"/>
  <c r="I73"/>
  <c r="I78"/>
  <c r="H73"/>
  <c r="G73"/>
  <c r="G78"/>
  <c r="J71"/>
  <c r="I71"/>
  <c r="H71"/>
  <c r="G71"/>
  <c r="J70"/>
  <c r="I70"/>
  <c r="H70"/>
  <c r="G70"/>
  <c r="J69"/>
  <c r="I69"/>
  <c r="H69"/>
  <c r="G69"/>
  <c r="J68"/>
  <c r="I68"/>
  <c r="H68"/>
  <c r="G68"/>
  <c r="J67"/>
  <c r="J72"/>
  <c r="I67"/>
  <c r="I72"/>
  <c r="H67"/>
  <c r="G67"/>
  <c r="J65"/>
  <c r="I65"/>
  <c r="H65"/>
  <c r="G65"/>
  <c r="J64"/>
  <c r="I64"/>
  <c r="H64"/>
  <c r="G64"/>
  <c r="J63"/>
  <c r="I63"/>
  <c r="H63"/>
  <c r="G63"/>
  <c r="J62"/>
  <c r="I62"/>
  <c r="H62"/>
  <c r="G62"/>
  <c r="J61"/>
  <c r="J66"/>
  <c r="I61"/>
  <c r="I66"/>
  <c r="H61"/>
  <c r="G61"/>
  <c r="G66"/>
  <c r="J59"/>
  <c r="I59"/>
  <c r="H59"/>
  <c r="G59"/>
  <c r="J58"/>
  <c r="I58"/>
  <c r="H58"/>
  <c r="G58"/>
  <c r="J57"/>
  <c r="I57"/>
  <c r="H57"/>
  <c r="G57"/>
  <c r="J56"/>
  <c r="I56"/>
  <c r="H56"/>
  <c r="G56"/>
  <c r="J55"/>
  <c r="J60"/>
  <c r="I55"/>
  <c r="I60"/>
  <c r="H55"/>
  <c r="G55"/>
  <c r="J53"/>
  <c r="I53"/>
  <c r="H53"/>
  <c r="G53"/>
  <c r="J52"/>
  <c r="I52"/>
  <c r="H52"/>
  <c r="G52"/>
  <c r="J51"/>
  <c r="I51"/>
  <c r="H51"/>
  <c r="G51"/>
  <c r="J50"/>
  <c r="I50"/>
  <c r="H50"/>
  <c r="G50"/>
  <c r="J49"/>
  <c r="J54"/>
  <c r="I49"/>
  <c r="I54"/>
  <c r="H49"/>
  <c r="G49"/>
  <c r="G54"/>
  <c r="J47"/>
  <c r="I47"/>
  <c r="H47"/>
  <c r="G47"/>
  <c r="J46"/>
  <c r="I46"/>
  <c r="H46"/>
  <c r="G46"/>
  <c r="J45"/>
  <c r="I45"/>
  <c r="H45"/>
  <c r="G45"/>
  <c r="J44"/>
  <c r="I44"/>
  <c r="H44"/>
  <c r="G44"/>
  <c r="J43"/>
  <c r="J48"/>
  <c r="I43"/>
  <c r="I48"/>
  <c r="H43"/>
  <c r="G43"/>
  <c r="J41"/>
  <c r="I41"/>
  <c r="H41"/>
  <c r="G41"/>
  <c r="J40"/>
  <c r="I40"/>
  <c r="H40"/>
  <c r="G40"/>
  <c r="J39"/>
  <c r="I39"/>
  <c r="H39"/>
  <c r="G39"/>
  <c r="J38"/>
  <c r="I38"/>
  <c r="H38"/>
  <c r="G38"/>
  <c r="J37"/>
  <c r="J42"/>
  <c r="I37"/>
  <c r="I42"/>
  <c r="H37"/>
  <c r="G37"/>
  <c r="G42"/>
  <c r="J35"/>
  <c r="I35"/>
  <c r="H35"/>
  <c r="G35"/>
  <c r="J34"/>
  <c r="I34"/>
  <c r="H34"/>
  <c r="G34"/>
  <c r="J33"/>
  <c r="I33"/>
  <c r="H33"/>
  <c r="G33"/>
  <c r="J32"/>
  <c r="I32"/>
  <c r="H32"/>
  <c r="G32"/>
  <c r="J31"/>
  <c r="J36"/>
  <c r="I31"/>
  <c r="I36"/>
  <c r="H31"/>
  <c r="G31"/>
  <c r="J29"/>
  <c r="I29"/>
  <c r="H29"/>
  <c r="G29"/>
  <c r="J28"/>
  <c r="I28"/>
  <c r="H28"/>
  <c r="G28"/>
  <c r="J27"/>
  <c r="I27"/>
  <c r="H27"/>
  <c r="G27"/>
  <c r="J26"/>
  <c r="I26"/>
  <c r="H26"/>
  <c r="G26"/>
  <c r="J25"/>
  <c r="J30"/>
  <c r="I25"/>
  <c r="I30"/>
  <c r="H25"/>
  <c r="G25"/>
  <c r="G30"/>
  <c r="J23"/>
  <c r="I23"/>
  <c r="H23"/>
  <c r="G23"/>
  <c r="J22"/>
  <c r="I22"/>
  <c r="H22"/>
  <c r="G22"/>
  <c r="J21"/>
  <c r="I21"/>
  <c r="H21"/>
  <c r="G21"/>
  <c r="J20"/>
  <c r="I20"/>
  <c r="H20"/>
  <c r="G20"/>
  <c r="J19"/>
  <c r="J24"/>
  <c r="I19"/>
  <c r="I24"/>
  <c r="H19"/>
  <c r="G19"/>
  <c r="J17"/>
  <c r="I17"/>
  <c r="H17"/>
  <c r="G17"/>
  <c r="J16"/>
  <c r="I16"/>
  <c r="H16"/>
  <c r="G16"/>
  <c r="J15"/>
  <c r="I15"/>
  <c r="H15"/>
  <c r="G15"/>
  <c r="J14"/>
  <c r="I14"/>
  <c r="H14"/>
  <c r="G14"/>
  <c r="J13"/>
  <c r="J18"/>
  <c r="I13"/>
  <c r="I18"/>
  <c r="H13"/>
  <c r="G13"/>
  <c r="G18"/>
  <c r="J11"/>
  <c r="I11"/>
  <c r="I95"/>
  <c r="H11"/>
  <c r="G11"/>
  <c r="J10"/>
  <c r="I10"/>
  <c r="I94"/>
  <c r="H10"/>
  <c r="G10"/>
  <c r="J9"/>
  <c r="I9"/>
  <c r="I93"/>
  <c r="H9"/>
  <c r="G9"/>
  <c r="J8"/>
  <c r="I8"/>
  <c r="I92"/>
  <c r="H8"/>
  <c r="G8"/>
  <c r="J7"/>
  <c r="J12"/>
  <c r="I7"/>
  <c r="I91"/>
  <c r="I96"/>
  <c r="H7"/>
  <c r="G7"/>
  <c r="D95" i="10"/>
  <c r="E23"/>
  <c r="E91"/>
  <c r="E95"/>
  <c r="D23"/>
  <c r="G12" i="9"/>
  <c r="G24"/>
  <c r="G36"/>
  <c r="G48"/>
  <c r="G60"/>
  <c r="G72"/>
  <c r="G84"/>
  <c r="H12"/>
  <c r="H18"/>
  <c r="H24"/>
  <c r="H30"/>
  <c r="H36"/>
  <c r="H42"/>
  <c r="H48"/>
  <c r="H54"/>
  <c r="H60"/>
  <c r="H66"/>
  <c r="H72"/>
  <c r="H78"/>
  <c r="H84"/>
  <c r="H90"/>
  <c r="J90"/>
  <c r="H91"/>
  <c r="H92"/>
  <c r="G92"/>
  <c r="H93"/>
  <c r="G93"/>
  <c r="H94"/>
  <c r="G94"/>
  <c r="H95"/>
  <c r="G95"/>
  <c r="I12"/>
  <c r="G91"/>
  <c r="G96"/>
  <c r="H96"/>
</calcChain>
</file>

<file path=xl/sharedStrings.xml><?xml version="1.0" encoding="utf-8"?>
<sst xmlns="http://schemas.openxmlformats.org/spreadsheetml/2006/main" count="415" uniqueCount="83">
  <si>
    <t>Porovnání výkonů krajských a obecních škol v jednotlivých věkových kategoriích v letech 2001/02 – 2013/14</t>
  </si>
  <si>
    <t>Výkony</t>
  </si>
  <si>
    <t>Výkony vč.*NS</t>
  </si>
  <si>
    <t>Změna 12/13 oproti 11/12</t>
  </si>
  <si>
    <t>Změna 13/14 oproti 12/13</t>
  </si>
  <si>
    <t>Kraj</t>
  </si>
  <si>
    <t>bez *NS</t>
  </si>
  <si>
    <t>1.ročníky</t>
  </si>
  <si>
    <t>1.-2.ročníky</t>
  </si>
  <si>
    <t>vč. *NS 1.-2.ročníky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</si>
  <si>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</si>
  <si>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</si>
  <si>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</si>
  <si>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</si>
  <si>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</si>
  <si>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</si>
  <si>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</si>
  <si>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</si>
  <si>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</si>
  <si>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</si>
  <si>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</si>
  <si>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</si>
  <si>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</si>
  <si>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absolutní</t>
  </si>
  <si>
    <t>relativní</t>
  </si>
  <si>
    <t>3 - 5 let</t>
  </si>
  <si>
    <t>6 - 14 let</t>
  </si>
  <si>
    <t>15 - 18 let</t>
  </si>
  <si>
    <t>19 - 21 let</t>
  </si>
  <si>
    <t>3 - 18 let v KZÚV</t>
  </si>
  <si>
    <t xml:space="preserve">Hl.m.Praha </t>
  </si>
  <si>
    <t>Středočeský</t>
  </si>
  <si>
    <t xml:space="preserve">Jihočeský </t>
  </si>
  <si>
    <t xml:space="preserve">Plzeňský  </t>
  </si>
  <si>
    <t xml:space="preserve">Karlovarský </t>
  </si>
  <si>
    <t xml:space="preserve">Ústecký </t>
  </si>
  <si>
    <t xml:space="preserve">Liberecký </t>
  </si>
  <si>
    <t>Královéhradecký</t>
  </si>
  <si>
    <t xml:space="preserve">Pardubický </t>
  </si>
  <si>
    <t>Vysočina</t>
  </si>
  <si>
    <t>Jihomoravský</t>
  </si>
  <si>
    <t xml:space="preserve">Olomoucký </t>
  </si>
  <si>
    <t>Zlínský</t>
  </si>
  <si>
    <t>Moravskoslezský</t>
  </si>
  <si>
    <t>RgŠ celkem</t>
  </si>
  <si>
    <t>* Jedná se o nástavbové studium</t>
  </si>
  <si>
    <t>Republikové normativy 2014</t>
  </si>
  <si>
    <t>Normativní rozpis rozpočtu 2014</t>
  </si>
  <si>
    <t>2013/14</t>
  </si>
  <si>
    <t>NIV</t>
  </si>
  <si>
    <t>MP + odvody</t>
  </si>
  <si>
    <t>ONIV</t>
  </si>
  <si>
    <t>Zam.</t>
  </si>
  <si>
    <t>vč. nástaveb</t>
  </si>
  <si>
    <t>celkem</t>
  </si>
  <si>
    <t xml:space="preserve"> 1.-2.ročníky</t>
  </si>
  <si>
    <t>Kč/žáka</t>
  </si>
  <si>
    <t>Z./1000ž</t>
  </si>
  <si>
    <t>tis. Kč</t>
  </si>
  <si>
    <t xml:space="preserve">Hl. m. Praha </t>
  </si>
  <si>
    <t>RgŠ celkem:</t>
  </si>
  <si>
    <t>Normativní rozpis výdajů RgŠ ÚSC pomocí republikových normativů pro rok 2014</t>
  </si>
  <si>
    <t>Normativního rozpis rozpočtu RgŠ ÚSC 2014 ve struktuře závazných ukazatelů (v tis. Kč)</t>
  </si>
  <si>
    <t>Konečný normativní rozpočet 2013 (po 3. úpravě)</t>
  </si>
  <si>
    <t xml:space="preserve">           Závazné ukazatele </t>
  </si>
  <si>
    <t xml:space="preserve">           Orientační ukazatele</t>
  </si>
  <si>
    <t>Záv. uk.</t>
  </si>
  <si>
    <t xml:space="preserve">MP </t>
  </si>
  <si>
    <t>z toho:</t>
  </si>
  <si>
    <t xml:space="preserve">Odvody </t>
  </si>
  <si>
    <t>Odvody</t>
  </si>
  <si>
    <t xml:space="preserve">Počet </t>
  </si>
  <si>
    <t>platy</t>
  </si>
  <si>
    <t>OON</t>
  </si>
  <si>
    <t>pojistné</t>
  </si>
  <si>
    <t>FKSP</t>
  </si>
  <si>
    <t>zam.</t>
  </si>
  <si>
    <t xml:space="preserve">Středočeský </t>
  </si>
  <si>
    <t>Jihomor.</t>
  </si>
  <si>
    <t xml:space="preserve">Zlínský kraj </t>
  </si>
  <si>
    <t>Rozdíl 2014 - 2013</t>
  </si>
  <si>
    <t>v tis. Kč</t>
  </si>
  <si>
    <t>Index 2014/2013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</si>
</sst>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00"/>
    <numFmt numFmtId="166" formatCode="#,##0.000"/>
    <numFmt numFmtId="167" formatCode="#,##0.0000"/>
  </numFmts>
  <fonts count="25">
    <font>
      <sz val="10"/>
      <name val="Arial"/>
      <charset val="238"/>
    </font>
    <font>
      <sz val="10"/>
      <name val="Arial CE"/>
      <charset val="238"/>
    </font>
    <font>
      <b/>
      <sz val="14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2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Arial CE"/>
      <charset val="238"/>
    </font>
    <font>
      <b/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4" fillId="0" borderId="0"/>
    <xf numFmtId="0" fontId="4" fillId="0" borderId="0"/>
    <xf numFmtId="0" fontId="1" fillId="0" borderId="0"/>
    <xf numFmtId="0" fontId="23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2" fillId="0" borderId="0"/>
    <xf numFmtId="0" fontId="1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1" fillId="0" borderId="0" xfId="12" applyFont="1" applyFill="1"/>
    <xf numFmtId="0" fontId="5" fillId="0" borderId="0" xfId="1" applyFont="1" applyFill="1"/>
    <xf numFmtId="3" fontId="5" fillId="0" borderId="0" xfId="1" applyNumberFormat="1" applyFont="1" applyFill="1"/>
    <xf numFmtId="0" fontId="3" fillId="0" borderId="0" xfId="0" applyFont="1"/>
    <xf numFmtId="3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center" wrapText="1"/>
    </xf>
    <xf numFmtId="3" fontId="6" fillId="2" borderId="1" xfId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2" xfId="1" applyFont="1" applyFill="1" applyBorder="1" applyAlignment="1">
      <alignment horizontal="center"/>
    </xf>
    <xf numFmtId="3" fontId="6" fillId="0" borderId="2" xfId="1" applyNumberFormat="1" applyFont="1" applyFill="1" applyBorder="1" applyAlignment="1">
      <alignment horizontal="center" wrapText="1"/>
    </xf>
    <xf numFmtId="3" fontId="6" fillId="2" borderId="2" xfId="1" applyNumberFormat="1" applyFont="1" applyFill="1" applyBorder="1" applyAlignment="1">
      <alignment horizontal="center" wrapText="1"/>
    </xf>
    <xf numFmtId="49" fontId="6" fillId="0" borderId="3" xfId="1" applyNumberFormat="1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7" fillId="3" borderId="5" xfId="1" applyNumberFormat="1" applyFont="1" applyFill="1" applyBorder="1" applyAlignment="1">
      <alignment horizontal="center" vertical="center"/>
    </xf>
    <xf numFmtId="3" fontId="8" fillId="0" borderId="5" xfId="1" applyNumberFormat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/>
    </xf>
    <xf numFmtId="4" fontId="8" fillId="0" borderId="5" xfId="1" applyNumberFormat="1" applyFont="1" applyFill="1" applyBorder="1" applyAlignment="1">
      <alignment horizontal="right" vertical="center"/>
    </xf>
    <xf numFmtId="3" fontId="7" fillId="3" borderId="6" xfId="1" applyNumberFormat="1" applyFont="1" applyFill="1" applyBorder="1" applyAlignment="1">
      <alignment horizontal="center" vertical="center"/>
    </xf>
    <xf numFmtId="3" fontId="8" fillId="0" borderId="6" xfId="1" applyNumberFormat="1" applyFont="1" applyFill="1" applyBorder="1" applyAlignment="1">
      <alignment horizontal="right" vertical="center"/>
    </xf>
    <xf numFmtId="3" fontId="8" fillId="2" borderId="6" xfId="1" applyNumberFormat="1" applyFont="1" applyFill="1" applyBorder="1" applyAlignment="1">
      <alignment horizontal="right" vertical="center"/>
    </xf>
    <xf numFmtId="4" fontId="8" fillId="0" borderId="6" xfId="1" applyNumberFormat="1" applyFont="1" applyFill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3" fontId="8" fillId="0" borderId="7" xfId="1" applyNumberFormat="1" applyFont="1" applyFill="1" applyBorder="1" applyAlignment="1">
      <alignment horizontal="right" vertical="center"/>
    </xf>
    <xf numFmtId="3" fontId="8" fillId="2" borderId="7" xfId="1" applyNumberFormat="1" applyFont="1" applyFill="1" applyBorder="1" applyAlignment="1">
      <alignment horizontal="right" vertical="center"/>
    </xf>
    <xf numFmtId="4" fontId="8" fillId="0" borderId="7" xfId="1" applyNumberFormat="1" applyFont="1" applyFill="1" applyBorder="1" applyAlignment="1">
      <alignment horizontal="right" vertical="center"/>
    </xf>
    <xf numFmtId="3" fontId="10" fillId="3" borderId="3" xfId="1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horizontal="right" vertical="center"/>
    </xf>
    <xf numFmtId="3" fontId="7" fillId="2" borderId="3" xfId="1" applyNumberFormat="1" applyFont="1" applyFill="1" applyBorder="1" applyAlignment="1">
      <alignment horizontal="right" vertical="center"/>
    </xf>
    <xf numFmtId="4" fontId="7" fillId="0" borderId="3" xfId="1" applyNumberFormat="1" applyFont="1" applyFill="1" applyBorder="1" applyAlignment="1">
      <alignment horizontal="right" vertical="center"/>
    </xf>
    <xf numFmtId="3" fontId="8" fillId="0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horizontal="right" vertical="center"/>
    </xf>
    <xf numFmtId="4" fontId="8" fillId="0" borderId="8" xfId="1" applyNumberFormat="1" applyFont="1" applyFill="1" applyBorder="1" applyAlignment="1">
      <alignment horizontal="right" vertical="center"/>
    </xf>
    <xf numFmtId="3" fontId="2" fillId="3" borderId="3" xfId="1" applyNumberFormat="1" applyFont="1" applyFill="1" applyBorder="1" applyAlignment="1">
      <alignment vertical="center"/>
    </xf>
    <xf numFmtId="3" fontId="2" fillId="0" borderId="3" xfId="1" applyNumberFormat="1" applyFont="1" applyFill="1" applyBorder="1" applyAlignment="1">
      <alignment vertical="center"/>
    </xf>
    <xf numFmtId="3" fontId="7" fillId="3" borderId="9" xfId="1" applyNumberFormat="1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Fill="1"/>
    <xf numFmtId="0" fontId="4" fillId="0" borderId="0" xfId="0" applyFont="1"/>
    <xf numFmtId="3" fontId="14" fillId="0" borderId="0" xfId="0" applyNumberFormat="1" applyFont="1"/>
    <xf numFmtId="0" fontId="1" fillId="3" borderId="0" xfId="12" applyFont="1" applyFill="1"/>
    <xf numFmtId="0" fontId="11" fillId="3" borderId="1" xfId="12" applyFont="1" applyFill="1" applyBorder="1" applyAlignment="1">
      <alignment horizontal="center" vertical="center"/>
    </xf>
    <xf numFmtId="49" fontId="11" fillId="3" borderId="10" xfId="12" applyNumberFormat="1" applyFont="1" applyFill="1" applyBorder="1" applyAlignment="1">
      <alignment horizontal="center" vertical="center"/>
    </xf>
    <xf numFmtId="0" fontId="11" fillId="3" borderId="11" xfId="12" applyFont="1" applyFill="1" applyBorder="1" applyAlignment="1">
      <alignment horizontal="center" vertical="center"/>
    </xf>
    <xf numFmtId="0" fontId="11" fillId="3" borderId="12" xfId="12" applyFont="1" applyFill="1" applyBorder="1" applyAlignment="1">
      <alignment horizontal="center" vertical="center"/>
    </xf>
    <xf numFmtId="3" fontId="11" fillId="3" borderId="10" xfId="12" applyNumberFormat="1" applyFont="1" applyFill="1" applyBorder="1" applyAlignment="1">
      <alignment horizontal="center" vertical="center"/>
    </xf>
    <xf numFmtId="0" fontId="11" fillId="3" borderId="13" xfId="12" applyFont="1" applyFill="1" applyBorder="1" applyAlignment="1">
      <alignment horizontal="center" vertical="center"/>
    </xf>
    <xf numFmtId="0" fontId="11" fillId="3" borderId="14" xfId="12" applyFont="1" applyFill="1" applyBorder="1" applyAlignment="1">
      <alignment horizontal="center" vertical="center"/>
    </xf>
    <xf numFmtId="3" fontId="11" fillId="3" borderId="2" xfId="12" applyNumberFormat="1" applyFont="1" applyFill="1" applyBorder="1" applyAlignment="1">
      <alignment horizontal="center" vertical="center"/>
    </xf>
    <xf numFmtId="0" fontId="11" fillId="3" borderId="15" xfId="12" applyFont="1" applyFill="1" applyBorder="1" applyAlignment="1">
      <alignment horizontal="center" vertical="center"/>
    </xf>
    <xf numFmtId="0" fontId="11" fillId="3" borderId="16" xfId="12" applyFont="1" applyFill="1" applyBorder="1" applyAlignment="1">
      <alignment horizontal="center" vertical="center"/>
    </xf>
    <xf numFmtId="0" fontId="11" fillId="3" borderId="17" xfId="12" applyFont="1" applyFill="1" applyBorder="1" applyAlignment="1">
      <alignment horizontal="center" vertical="center"/>
    </xf>
    <xf numFmtId="0" fontId="11" fillId="3" borderId="17" xfId="12" applyFont="1" applyFill="1" applyBorder="1" applyAlignment="1">
      <alignment vertical="center"/>
    </xf>
    <xf numFmtId="3" fontId="6" fillId="3" borderId="18" xfId="1" applyNumberFormat="1" applyFont="1" applyFill="1" applyBorder="1" applyAlignment="1">
      <alignment horizontal="center" vertical="center"/>
    </xf>
    <xf numFmtId="164" fontId="12" fillId="0" borderId="18" xfId="1" applyNumberFormat="1" applyFont="1" applyFill="1" applyBorder="1" applyAlignment="1">
      <alignment horizontal="right" indent="1"/>
    </xf>
    <xf numFmtId="3" fontId="12" fillId="3" borderId="13" xfId="1" applyNumberFormat="1" applyFont="1" applyFill="1" applyBorder="1" applyAlignment="1">
      <alignment horizontal="right" indent="1"/>
    </xf>
    <xf numFmtId="3" fontId="12" fillId="3" borderId="14" xfId="1" applyNumberFormat="1" applyFont="1" applyFill="1" applyBorder="1" applyAlignment="1">
      <alignment horizontal="right" indent="1"/>
    </xf>
    <xf numFmtId="165" fontId="12" fillId="3" borderId="19" xfId="1" applyNumberFormat="1" applyFont="1" applyFill="1" applyBorder="1" applyAlignment="1">
      <alignment horizontal="right" indent="1"/>
    </xf>
    <xf numFmtId="164" fontId="12" fillId="3" borderId="19" xfId="1" applyNumberFormat="1" applyFont="1" applyFill="1" applyBorder="1" applyAlignment="1">
      <alignment horizontal="right" indent="1"/>
    </xf>
    <xf numFmtId="3" fontId="6" fillId="3" borderId="20" xfId="1" applyNumberFormat="1" applyFont="1" applyFill="1" applyBorder="1" applyAlignment="1">
      <alignment horizontal="center" vertical="center"/>
    </xf>
    <xf numFmtId="164" fontId="12" fillId="0" borderId="20" xfId="1" applyNumberFormat="1" applyFont="1" applyFill="1" applyBorder="1" applyAlignment="1">
      <alignment horizontal="right" indent="1"/>
    </xf>
    <xf numFmtId="3" fontId="12" fillId="3" borderId="21" xfId="1" applyNumberFormat="1" applyFont="1" applyFill="1" applyBorder="1" applyAlignment="1">
      <alignment horizontal="right" indent="1"/>
    </xf>
    <xf numFmtId="3" fontId="12" fillId="3" borderId="22" xfId="1" applyNumberFormat="1" applyFont="1" applyFill="1" applyBorder="1" applyAlignment="1">
      <alignment horizontal="right" indent="1"/>
    </xf>
    <xf numFmtId="165" fontId="12" fillId="3" borderId="23" xfId="1" applyNumberFormat="1" applyFont="1" applyFill="1" applyBorder="1" applyAlignment="1">
      <alignment horizontal="right" indent="1"/>
    </xf>
    <xf numFmtId="164" fontId="12" fillId="3" borderId="23" xfId="1" applyNumberFormat="1" applyFont="1" applyFill="1" applyBorder="1" applyAlignment="1">
      <alignment horizontal="right" indent="1"/>
    </xf>
    <xf numFmtId="0" fontId="13" fillId="0" borderId="24" xfId="1" applyFont="1" applyBorder="1" applyAlignment="1">
      <alignment horizontal="center"/>
    </xf>
    <xf numFmtId="164" fontId="12" fillId="0" borderId="24" xfId="1" applyNumberFormat="1" applyFont="1" applyFill="1" applyBorder="1" applyAlignment="1">
      <alignment horizontal="right" indent="1"/>
    </xf>
    <xf numFmtId="3" fontId="12" fillId="3" borderId="11" xfId="1" applyNumberFormat="1" applyFont="1" applyFill="1" applyBorder="1" applyAlignment="1">
      <alignment horizontal="right" indent="1"/>
    </xf>
    <xf numFmtId="3" fontId="12" fillId="3" borderId="12" xfId="1" applyNumberFormat="1" applyFont="1" applyFill="1" applyBorder="1" applyAlignment="1">
      <alignment horizontal="right" indent="1"/>
    </xf>
    <xf numFmtId="165" fontId="12" fillId="3" borderId="25" xfId="1" applyNumberFormat="1" applyFont="1" applyFill="1" applyBorder="1" applyAlignment="1">
      <alignment horizontal="right" indent="1"/>
    </xf>
    <xf numFmtId="164" fontId="12" fillId="3" borderId="25" xfId="1" applyNumberFormat="1" applyFont="1" applyFill="1" applyBorder="1" applyAlignment="1">
      <alignment horizontal="right" indent="1"/>
    </xf>
    <xf numFmtId="3" fontId="6" fillId="2" borderId="26" xfId="1" applyNumberFormat="1" applyFont="1" applyFill="1" applyBorder="1"/>
    <xf numFmtId="164" fontId="6" fillId="2" borderId="26" xfId="1" applyNumberFormat="1" applyFont="1" applyFill="1" applyBorder="1" applyAlignment="1">
      <alignment horizontal="right" indent="1"/>
    </xf>
    <xf numFmtId="3" fontId="6" fillId="2" borderId="26" xfId="1" applyNumberFormat="1" applyFont="1" applyFill="1" applyBorder="1" applyAlignment="1">
      <alignment horizontal="right"/>
    </xf>
    <xf numFmtId="3" fontId="6" fillId="2" borderId="27" xfId="1" applyNumberFormat="1" applyFont="1" applyFill="1" applyBorder="1" applyAlignment="1">
      <alignment horizontal="right"/>
    </xf>
    <xf numFmtId="165" fontId="6" fillId="2" borderId="4" xfId="1" applyNumberFormat="1" applyFont="1" applyFill="1" applyBorder="1" applyAlignment="1">
      <alignment horizontal="right"/>
    </xf>
    <xf numFmtId="3" fontId="6" fillId="2" borderId="28" xfId="1" applyNumberFormat="1" applyFont="1" applyFill="1" applyBorder="1" applyAlignment="1">
      <alignment horizontal="right" indent="1"/>
    </xf>
    <xf numFmtId="3" fontId="6" fillId="2" borderId="29" xfId="1" applyNumberFormat="1" applyFont="1" applyFill="1" applyBorder="1" applyAlignment="1">
      <alignment horizontal="right" indent="1"/>
    </xf>
    <xf numFmtId="164" fontId="6" fillId="2" borderId="30" xfId="1" applyNumberFormat="1" applyFont="1" applyFill="1" applyBorder="1" applyAlignment="1">
      <alignment horizontal="right" indent="1"/>
    </xf>
    <xf numFmtId="3" fontId="15" fillId="0" borderId="0" xfId="0" applyNumberFormat="1" applyFont="1"/>
    <xf numFmtId="166" fontId="6" fillId="2" borderId="4" xfId="1" applyNumberFormat="1" applyFont="1" applyFill="1" applyBorder="1" applyAlignment="1">
      <alignment horizontal="right"/>
    </xf>
    <xf numFmtId="0" fontId="15" fillId="0" borderId="0" xfId="0" applyFont="1"/>
    <xf numFmtId="0" fontId="14" fillId="0" borderId="0" xfId="0" applyFont="1"/>
    <xf numFmtId="164" fontId="14" fillId="0" borderId="0" xfId="0" applyNumberFormat="1" applyFont="1"/>
    <xf numFmtId="0" fontId="14" fillId="0" borderId="0" xfId="0" applyFont="1" applyBorder="1"/>
    <xf numFmtId="164" fontId="14" fillId="0" borderId="0" xfId="0" applyNumberFormat="1" applyFont="1" applyBorder="1"/>
    <xf numFmtId="3" fontId="14" fillId="0" borderId="0" xfId="0" applyNumberFormat="1" applyFont="1" applyBorder="1"/>
    <xf numFmtId="0" fontId="15" fillId="0" borderId="0" xfId="0" applyFont="1" applyBorder="1"/>
    <xf numFmtId="164" fontId="15" fillId="0" borderId="0" xfId="0" applyNumberFormat="1" applyFont="1" applyBorder="1"/>
    <xf numFmtId="3" fontId="15" fillId="0" borderId="0" xfId="0" applyNumberFormat="1" applyFont="1" applyBorder="1"/>
    <xf numFmtId="0" fontId="0" fillId="0" borderId="0" xfId="0" applyBorder="1"/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7" fillId="0" borderId="1" xfId="12" applyFont="1" applyBorder="1"/>
    <xf numFmtId="0" fontId="10" fillId="0" borderId="31" xfId="12" applyFont="1" applyBorder="1"/>
    <xf numFmtId="0" fontId="2" fillId="0" borderId="9" xfId="12" applyFont="1" applyBorder="1" applyAlignment="1">
      <alignment horizontal="left"/>
    </xf>
    <xf numFmtId="0" fontId="2" fillId="0" borderId="32" xfId="12" applyFont="1" applyBorder="1" applyAlignment="1">
      <alignment horizontal="left"/>
    </xf>
    <xf numFmtId="0" fontId="2" fillId="0" borderId="9" xfId="12" applyFont="1" applyBorder="1" applyAlignment="1">
      <alignment horizontal="center"/>
    </xf>
    <xf numFmtId="0" fontId="2" fillId="0" borderId="31" xfId="12" applyFont="1" applyBorder="1" applyAlignment="1">
      <alignment horizontal="center"/>
    </xf>
    <xf numFmtId="0" fontId="2" fillId="0" borderId="4" xfId="12" applyFont="1" applyBorder="1" applyAlignment="1">
      <alignment horizontal="center"/>
    </xf>
    <xf numFmtId="0" fontId="2" fillId="0" borderId="31" xfId="12" applyFont="1" applyBorder="1" applyAlignment="1">
      <alignment horizontal="left"/>
    </xf>
    <xf numFmtId="0" fontId="2" fillId="0" borderId="3" xfId="12" applyFont="1" applyBorder="1" applyAlignment="1">
      <alignment horizontal="center"/>
    </xf>
    <xf numFmtId="0" fontId="17" fillId="0" borderId="10" xfId="12" applyFont="1" applyBorder="1"/>
    <xf numFmtId="3" fontId="10" fillId="0" borderId="33" xfId="12" applyNumberFormat="1" applyFont="1" applyFill="1" applyBorder="1"/>
    <xf numFmtId="0" fontId="2" fillId="0" borderId="1" xfId="12" applyFont="1" applyBorder="1" applyAlignment="1">
      <alignment horizontal="center"/>
    </xf>
    <xf numFmtId="0" fontId="2" fillId="0" borderId="26" xfId="12" applyFont="1" applyBorder="1"/>
    <xf numFmtId="0" fontId="2" fillId="0" borderId="27" xfId="12" applyFont="1" applyBorder="1"/>
    <xf numFmtId="3" fontId="10" fillId="0" borderId="0" xfId="12" applyNumberFormat="1" applyFont="1" applyFill="1" applyBorder="1"/>
    <xf numFmtId="0" fontId="2" fillId="0" borderId="4" xfId="12" applyFont="1" applyBorder="1"/>
    <xf numFmtId="0" fontId="2" fillId="0" borderId="33" xfId="12" applyFont="1" applyBorder="1" applyAlignment="1">
      <alignment horizontal="center"/>
    </xf>
    <xf numFmtId="0" fontId="2" fillId="0" borderId="10" xfId="12" applyFont="1" applyBorder="1" applyAlignment="1">
      <alignment horizontal="center"/>
    </xf>
    <xf numFmtId="0" fontId="2" fillId="0" borderId="1" xfId="12" applyFont="1" applyBorder="1"/>
    <xf numFmtId="0" fontId="2" fillId="0" borderId="32" xfId="12" applyFont="1" applyBorder="1"/>
    <xf numFmtId="0" fontId="17" fillId="0" borderId="5" xfId="12" applyFont="1" applyBorder="1"/>
    <xf numFmtId="3" fontId="18" fillId="3" borderId="34" xfId="12" applyNumberFormat="1" applyFont="1" applyFill="1" applyBorder="1"/>
    <xf numFmtId="3" fontId="18" fillId="3" borderId="35" xfId="12" applyNumberFormat="1" applyFont="1" applyFill="1" applyBorder="1"/>
    <xf numFmtId="3" fontId="19" fillId="3" borderId="35" xfId="3" applyNumberFormat="1" applyFont="1" applyFill="1" applyBorder="1"/>
    <xf numFmtId="3" fontId="19" fillId="3" borderId="36" xfId="3" applyNumberFormat="1" applyFont="1" applyFill="1" applyBorder="1"/>
    <xf numFmtId="3" fontId="19" fillId="3" borderId="37" xfId="3" applyNumberFormat="1" applyFont="1" applyFill="1" applyBorder="1"/>
    <xf numFmtId="3" fontId="20" fillId="3" borderId="38" xfId="1" applyNumberFormat="1" applyFont="1" applyFill="1" applyBorder="1" applyAlignment="1">
      <alignment horizontal="right"/>
    </xf>
    <xf numFmtId="164" fontId="20" fillId="3" borderId="39" xfId="1" applyNumberFormat="1" applyFont="1" applyFill="1" applyBorder="1" applyAlignment="1">
      <alignment horizontal="right"/>
    </xf>
    <xf numFmtId="3" fontId="0" fillId="0" borderId="0" xfId="0" applyNumberFormat="1"/>
    <xf numFmtId="3" fontId="18" fillId="3" borderId="37" xfId="12" applyNumberFormat="1" applyFont="1" applyFill="1" applyBorder="1"/>
    <xf numFmtId="4" fontId="20" fillId="3" borderId="39" xfId="1" applyNumberFormat="1" applyFont="1" applyFill="1" applyBorder="1" applyAlignment="1">
      <alignment horizontal="right"/>
    </xf>
    <xf numFmtId="0" fontId="17" fillId="0" borderId="6" xfId="12" applyFont="1" applyBorder="1"/>
    <xf numFmtId="0" fontId="17" fillId="3" borderId="6" xfId="12" applyFont="1" applyFill="1" applyBorder="1"/>
    <xf numFmtId="0" fontId="17" fillId="0" borderId="40" xfId="12" applyFont="1" applyBorder="1"/>
    <xf numFmtId="0" fontId="17" fillId="0" borderId="41" xfId="12" applyFont="1" applyBorder="1"/>
    <xf numFmtId="3" fontId="18" fillId="3" borderId="42" xfId="12" applyNumberFormat="1" applyFont="1" applyFill="1" applyBorder="1"/>
    <xf numFmtId="3" fontId="18" fillId="3" borderId="0" xfId="12" applyNumberFormat="1" applyFont="1" applyFill="1" applyBorder="1"/>
    <xf numFmtId="3" fontId="19" fillId="0" borderId="0" xfId="3" applyNumberFormat="1" applyFont="1"/>
    <xf numFmtId="0" fontId="17" fillId="4" borderId="26" xfId="12" applyFont="1" applyFill="1" applyBorder="1"/>
    <xf numFmtId="0" fontId="10" fillId="4" borderId="26" xfId="12" applyFont="1" applyFill="1" applyBorder="1"/>
    <xf numFmtId="3" fontId="18" fillId="4" borderId="28" xfId="12" applyNumberFormat="1" applyFont="1" applyFill="1" applyBorder="1"/>
    <xf numFmtId="0" fontId="17" fillId="4" borderId="3" xfId="12" applyFont="1" applyFill="1" applyBorder="1"/>
    <xf numFmtId="0" fontId="10" fillId="4" borderId="27" xfId="12" applyFont="1" applyFill="1" applyBorder="1"/>
    <xf numFmtId="4" fontId="18" fillId="4" borderId="3" xfId="12" applyNumberFormat="1" applyFont="1" applyFill="1" applyBorder="1"/>
    <xf numFmtId="3" fontId="21" fillId="0" borderId="0" xfId="0" applyNumberFormat="1" applyFont="1"/>
    <xf numFmtId="0" fontId="16" fillId="0" borderId="0" xfId="0" applyFont="1"/>
    <xf numFmtId="167" fontId="18" fillId="3" borderId="34" xfId="12" applyNumberFormat="1" applyFont="1" applyFill="1" applyBorder="1"/>
    <xf numFmtId="167" fontId="18" fillId="4" borderId="28" xfId="12" applyNumberFormat="1" applyFont="1" applyFill="1" applyBorder="1"/>
    <xf numFmtId="3" fontId="10" fillId="3" borderId="5" xfId="12" applyNumberFormat="1" applyFont="1" applyFill="1" applyBorder="1"/>
    <xf numFmtId="3" fontId="10" fillId="3" borderId="6" xfId="12" applyNumberFormat="1" applyFont="1" applyFill="1" applyBorder="1"/>
    <xf numFmtId="3" fontId="18" fillId="3" borderId="43" xfId="12" applyNumberFormat="1" applyFont="1" applyFill="1" applyBorder="1"/>
    <xf numFmtId="3" fontId="18" fillId="3" borderId="22" xfId="12" applyNumberFormat="1" applyFont="1" applyFill="1" applyBorder="1"/>
    <xf numFmtId="3" fontId="19" fillId="3" borderId="22" xfId="3" applyNumberFormat="1" applyFont="1" applyFill="1" applyBorder="1"/>
    <xf numFmtId="3" fontId="19" fillId="3" borderId="44" xfId="3" applyNumberFormat="1" applyFont="1" applyFill="1" applyBorder="1"/>
    <xf numFmtId="3" fontId="19" fillId="3" borderId="21" xfId="3" applyNumberFormat="1" applyFont="1" applyFill="1" applyBorder="1"/>
    <xf numFmtId="3" fontId="20" fillId="3" borderId="23" xfId="1" applyNumberFormat="1" applyFont="1" applyFill="1" applyBorder="1" applyAlignment="1">
      <alignment horizontal="right"/>
    </xf>
    <xf numFmtId="164" fontId="20" fillId="3" borderId="45" xfId="1" applyNumberFormat="1" applyFont="1" applyFill="1" applyBorder="1" applyAlignment="1">
      <alignment horizontal="right"/>
    </xf>
    <xf numFmtId="3" fontId="10" fillId="3" borderId="6" xfId="12" applyNumberFormat="1" applyFont="1" applyFill="1" applyBorder="1"/>
    <xf numFmtId="3" fontId="20" fillId="3" borderId="23" xfId="1" applyNumberFormat="1" applyFont="1" applyFill="1" applyBorder="1" applyAlignment="1">
      <alignment horizontal="right"/>
    </xf>
    <xf numFmtId="164" fontId="20" fillId="3" borderId="45" xfId="1" applyNumberFormat="1" applyFont="1" applyFill="1" applyBorder="1" applyAlignment="1">
      <alignment horizontal="right"/>
    </xf>
    <xf numFmtId="0" fontId="10" fillId="3" borderId="6" xfId="12" applyFont="1" applyFill="1" applyBorder="1"/>
    <xf numFmtId="3" fontId="10" fillId="3" borderId="40" xfId="12" applyNumberFormat="1" applyFont="1" applyFill="1" applyBorder="1"/>
    <xf numFmtId="3" fontId="18" fillId="3" borderId="46" xfId="12" applyNumberFormat="1" applyFont="1" applyFill="1" applyBorder="1"/>
    <xf numFmtId="3" fontId="18" fillId="3" borderId="16" xfId="12" applyNumberFormat="1" applyFont="1" applyFill="1" applyBorder="1"/>
    <xf numFmtId="3" fontId="19" fillId="3" borderId="16" xfId="3" applyNumberFormat="1" applyFont="1" applyFill="1" applyBorder="1"/>
    <xf numFmtId="3" fontId="19" fillId="3" borderId="47" xfId="3" applyNumberFormat="1" applyFont="1" applyFill="1" applyBorder="1"/>
    <xf numFmtId="3" fontId="19" fillId="3" borderId="15" xfId="3" applyNumberFormat="1" applyFont="1" applyFill="1" applyBorder="1"/>
    <xf numFmtId="3" fontId="20" fillId="3" borderId="17" xfId="1" applyNumberFormat="1" applyFont="1" applyFill="1" applyBorder="1" applyAlignment="1">
      <alignment horizontal="right"/>
    </xf>
    <xf numFmtId="164" fontId="20" fillId="3" borderId="48" xfId="1" applyNumberFormat="1" applyFont="1" applyFill="1" applyBorder="1" applyAlignment="1">
      <alignment horizontal="right"/>
    </xf>
    <xf numFmtId="167" fontId="18" fillId="3" borderId="43" xfId="12" applyNumberFormat="1" applyFont="1" applyFill="1" applyBorder="1"/>
    <xf numFmtId="167" fontId="18" fillId="3" borderId="46" xfId="12" applyNumberFormat="1" applyFont="1" applyFill="1" applyBorder="1"/>
    <xf numFmtId="3" fontId="10" fillId="3" borderId="49" xfId="12" applyNumberFormat="1" applyFont="1" applyFill="1" applyBorder="1"/>
    <xf numFmtId="3" fontId="10" fillId="3" borderId="20" xfId="12" applyNumberFormat="1" applyFont="1" applyFill="1" applyBorder="1"/>
    <xf numFmtId="3" fontId="18" fillId="3" borderId="21" xfId="12" applyNumberFormat="1" applyFont="1" applyFill="1" applyBorder="1"/>
    <xf numFmtId="4" fontId="20" fillId="3" borderId="45" xfId="1" applyNumberFormat="1" applyFont="1" applyFill="1" applyBorder="1" applyAlignment="1">
      <alignment horizontal="right"/>
    </xf>
    <xf numFmtId="3" fontId="10" fillId="3" borderId="20" xfId="12" applyNumberFormat="1" applyFont="1" applyFill="1" applyBorder="1"/>
    <xf numFmtId="0" fontId="10" fillId="3" borderId="20" xfId="12" applyFont="1" applyFill="1" applyBorder="1"/>
    <xf numFmtId="3" fontId="10" fillId="3" borderId="50" xfId="12" applyNumberFormat="1" applyFont="1" applyFill="1" applyBorder="1"/>
    <xf numFmtId="3" fontId="18" fillId="3" borderId="15" xfId="12" applyNumberFormat="1" applyFont="1" applyFill="1" applyBorder="1"/>
    <xf numFmtId="4" fontId="20" fillId="3" borderId="48" xfId="1" applyNumberFormat="1" applyFont="1" applyFill="1" applyBorder="1" applyAlignment="1">
      <alignment horizontal="right"/>
    </xf>
    <xf numFmtId="167" fontId="18" fillId="3" borderId="39" xfId="12" applyNumberFormat="1" applyFont="1" applyFill="1" applyBorder="1"/>
    <xf numFmtId="167" fontId="18" fillId="3" borderId="45" xfId="12" applyNumberFormat="1" applyFont="1" applyFill="1" applyBorder="1"/>
    <xf numFmtId="167" fontId="18" fillId="3" borderId="48" xfId="12" applyNumberFormat="1" applyFont="1" applyFill="1" applyBorder="1"/>
    <xf numFmtId="167" fontId="18" fillId="4" borderId="3" xfId="12" applyNumberFormat="1" applyFont="1" applyFill="1" applyBorder="1"/>
    <xf numFmtId="164" fontId="18" fillId="4" borderId="3" xfId="12" applyNumberFormat="1" applyFont="1" applyFill="1" applyBorder="1"/>
    <xf numFmtId="0" fontId="17" fillId="0" borderId="27" xfId="12" applyFont="1" applyBorder="1"/>
    <xf numFmtId="0" fontId="21" fillId="0" borderId="0" xfId="0" applyFont="1"/>
    <xf numFmtId="0" fontId="6" fillId="0" borderId="51" xfId="1" applyFont="1" applyFill="1" applyBorder="1" applyAlignment="1">
      <alignment horizontal="center" wrapText="1"/>
    </xf>
    <xf numFmtId="0" fontId="6" fillId="0" borderId="52" xfId="1" applyFont="1" applyFill="1" applyBorder="1" applyAlignment="1">
      <alignment horizontal="center" wrapText="1"/>
    </xf>
    <xf numFmtId="0" fontId="2" fillId="0" borderId="0" xfId="12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1" fillId="0" borderId="1" xfId="3" applyFont="1" applyBorder="1" applyAlignment="1">
      <alignment horizontal="center" wrapText="1"/>
    </xf>
    <xf numFmtId="3" fontId="6" fillId="0" borderId="10" xfId="1" applyNumberFormat="1" applyFont="1" applyFill="1" applyBorder="1" applyAlignment="1">
      <alignment horizontal="left" vertical="center"/>
    </xf>
    <xf numFmtId="3" fontId="6" fillId="0" borderId="2" xfId="1" applyNumberFormat="1" applyFont="1" applyFill="1" applyBorder="1" applyAlignment="1">
      <alignment horizontal="left" vertical="center"/>
    </xf>
    <xf numFmtId="0" fontId="2" fillId="3" borderId="0" xfId="12" applyFont="1" applyFill="1" applyAlignment="1">
      <alignment horizontal="center" vertical="center"/>
    </xf>
    <xf numFmtId="3" fontId="6" fillId="3" borderId="32" xfId="12" applyNumberFormat="1" applyFont="1" applyFill="1" applyBorder="1" applyAlignment="1">
      <alignment horizontal="center" vertical="center"/>
    </xf>
    <xf numFmtId="3" fontId="6" fillId="3" borderId="41" xfId="12" applyNumberFormat="1" applyFont="1" applyFill="1" applyBorder="1" applyAlignment="1">
      <alignment horizontal="center" vertical="center"/>
    </xf>
    <xf numFmtId="3" fontId="6" fillId="3" borderId="51" xfId="12" applyNumberFormat="1" applyFont="1" applyFill="1" applyBorder="1" applyAlignment="1">
      <alignment horizontal="center" vertical="center"/>
    </xf>
    <xf numFmtId="0" fontId="11" fillId="0" borderId="37" xfId="12" applyFont="1" applyFill="1" applyBorder="1" applyAlignment="1">
      <alignment horizontal="center" vertical="center"/>
    </xf>
    <xf numFmtId="0" fontId="11" fillId="0" borderId="35" xfId="12" applyFont="1" applyFill="1" applyBorder="1" applyAlignment="1">
      <alignment horizontal="center" vertical="center"/>
    </xf>
    <xf numFmtId="0" fontId="11" fillId="0" borderId="38" xfId="12" applyFont="1" applyFill="1" applyBorder="1" applyAlignment="1">
      <alignment horizontal="center" vertical="center"/>
    </xf>
    <xf numFmtId="0" fontId="11" fillId="3" borderId="37" xfId="12" applyFont="1" applyFill="1" applyBorder="1" applyAlignment="1">
      <alignment horizontal="center" vertical="center"/>
    </xf>
    <xf numFmtId="0" fontId="11" fillId="3" borderId="35" xfId="12" applyFont="1" applyFill="1" applyBorder="1" applyAlignment="1">
      <alignment horizontal="center" vertical="center"/>
    </xf>
    <xf numFmtId="0" fontId="11" fillId="3" borderId="38" xfId="12" applyFont="1" applyFill="1" applyBorder="1" applyAlignment="1">
      <alignment horizontal="center" vertical="center"/>
    </xf>
    <xf numFmtId="0" fontId="11" fillId="3" borderId="25" xfId="12" applyFont="1" applyFill="1" applyBorder="1" applyAlignment="1">
      <alignment horizontal="center" vertical="center"/>
    </xf>
    <xf numFmtId="0" fontId="11" fillId="3" borderId="19" xfId="12" applyFont="1" applyFill="1" applyBorder="1" applyAlignment="1">
      <alignment horizontal="center" vertical="center"/>
    </xf>
    <xf numFmtId="0" fontId="11" fillId="3" borderId="23" xfId="12" applyFont="1" applyFill="1" applyBorder="1" applyAlignment="1">
      <alignment horizontal="center" vertical="center"/>
    </xf>
  </cellXfs>
  <cellStyles count="13">
    <cellStyle name="normální" xfId="0" builtinId="0"/>
    <cellStyle name="Normální 2" xfId="1"/>
    <cellStyle name="normální 2 2" xfId="2"/>
    <cellStyle name="normální 3" xfId="3"/>
    <cellStyle name="normální 4" xfId="4"/>
    <cellStyle name="normální 5" xfId="5"/>
    <cellStyle name="normální 5 2" xfId="6"/>
    <cellStyle name="normální 6" xfId="7"/>
    <cellStyle name="normální 6 2" xfId="8"/>
    <cellStyle name="normální 6 3" xfId="9"/>
    <cellStyle name="normální 7" xfId="10"/>
    <cellStyle name="normální 8" xfId="11"/>
    <cellStyle name="normální_Tabč4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horko/Local%20Settings/Temporary%20Internet%20Files/OLK91/Agregv&#253;konyK&#218;_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List2"/>
    </sheetNames>
    <sheetDataSet>
      <sheetData sheetId="0" refreshError="1">
        <row r="20">
          <cell r="AE20">
            <v>53125</v>
          </cell>
          <cell r="AQ20">
            <v>127215</v>
          </cell>
        </row>
        <row r="92">
          <cell r="J92">
            <v>28709</v>
          </cell>
          <cell r="M92">
            <v>21816</v>
          </cell>
          <cell r="P92">
            <v>12558</v>
          </cell>
          <cell r="S92">
            <v>33630</v>
          </cell>
          <cell r="V92">
            <v>17021</v>
          </cell>
          <cell r="Y92">
            <v>24170</v>
          </cell>
          <cell r="AB92">
            <v>21588</v>
          </cell>
          <cell r="AE92">
            <v>20802</v>
          </cell>
          <cell r="AH92">
            <v>46935</v>
          </cell>
          <cell r="AK92">
            <v>27590</v>
          </cell>
          <cell r="AN92">
            <v>26590</v>
          </cell>
          <cell r="AQ92">
            <v>53951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6"/>
  <sheetViews>
    <sheetView showGridLines="0" tabSelected="1" showRuler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2" sqref="C12"/>
    </sheetView>
  </sheetViews>
  <sheetFormatPr defaultRowHeight="18"/>
  <cols>
    <col min="1" max="1" width="24" style="43" customWidth="1"/>
    <col min="2" max="4" width="11.28515625" style="41" customWidth="1"/>
    <col min="5" max="14" width="11.28515625" style="42" customWidth="1"/>
    <col min="15" max="20" width="11.28515625" style="41" customWidth="1"/>
    <col min="21" max="28" width="11.5703125" style="41" customWidth="1"/>
    <col min="29" max="16384" width="9.140625" style="5"/>
  </cols>
  <sheetData>
    <row r="1" spans="1:28" s="1" customFormat="1" ht="22.5" customHeight="1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8" ht="22.5" customHeight="1" thickBot="1">
      <c r="A2" s="2"/>
      <c r="B2" s="3"/>
      <c r="C2" s="3"/>
      <c r="D2" s="3"/>
      <c r="E2" s="3"/>
      <c r="F2" s="4"/>
      <c r="G2" s="4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10" customFormat="1" ht="25.5" customHeight="1">
      <c r="A3" s="6"/>
      <c r="B3" s="7" t="s">
        <v>1</v>
      </c>
      <c r="C3" s="7" t="s">
        <v>1</v>
      </c>
      <c r="D3" s="7" t="s">
        <v>1</v>
      </c>
      <c r="E3" s="7" t="s">
        <v>1</v>
      </c>
      <c r="F3" s="6" t="s">
        <v>1</v>
      </c>
      <c r="G3" s="6" t="s">
        <v>1</v>
      </c>
      <c r="H3" s="6" t="s">
        <v>1</v>
      </c>
      <c r="I3" s="8" t="s">
        <v>1</v>
      </c>
      <c r="J3" s="8" t="s">
        <v>2</v>
      </c>
      <c r="K3" s="8" t="s">
        <v>1</v>
      </c>
      <c r="L3" s="8" t="s">
        <v>2</v>
      </c>
      <c r="M3" s="8" t="s">
        <v>1</v>
      </c>
      <c r="N3" s="8" t="s">
        <v>2</v>
      </c>
      <c r="O3" s="9" t="s">
        <v>1</v>
      </c>
      <c r="P3" s="9" t="s">
        <v>2</v>
      </c>
      <c r="Q3" s="9" t="s">
        <v>1</v>
      </c>
      <c r="R3" s="9" t="s">
        <v>2</v>
      </c>
      <c r="S3" s="9" t="s">
        <v>1</v>
      </c>
      <c r="T3" s="9" t="s">
        <v>2</v>
      </c>
      <c r="U3" s="188" t="s">
        <v>3</v>
      </c>
      <c r="V3" s="189"/>
      <c r="W3" s="188" t="s">
        <v>3</v>
      </c>
      <c r="X3" s="189"/>
      <c r="Y3" s="188" t="s">
        <v>4</v>
      </c>
      <c r="Z3" s="189"/>
      <c r="AA3" s="188" t="s">
        <v>4</v>
      </c>
      <c r="AB3" s="189"/>
    </row>
    <row r="4" spans="1:28" s="10" customFormat="1" ht="13.5" customHeight="1" thickBot="1">
      <c r="A4" s="190" t="s">
        <v>5</v>
      </c>
      <c r="B4" s="11"/>
      <c r="C4" s="11"/>
      <c r="D4" s="11"/>
      <c r="E4" s="11"/>
      <c r="F4" s="11"/>
      <c r="G4" s="11"/>
      <c r="H4" s="11"/>
      <c r="I4" s="12" t="s">
        <v>6</v>
      </c>
      <c r="J4" s="12" t="s">
        <v>7</v>
      </c>
      <c r="K4" s="12" t="s">
        <v>6</v>
      </c>
      <c r="L4" s="12" t="s">
        <v>7</v>
      </c>
      <c r="M4" s="12" t="s">
        <v>6</v>
      </c>
      <c r="N4" s="12" t="s">
        <v>8</v>
      </c>
      <c r="O4" s="13" t="s">
        <v>6</v>
      </c>
      <c r="P4" s="13" t="s">
        <v>8</v>
      </c>
      <c r="Q4" s="13" t="s">
        <v>6</v>
      </c>
      <c r="R4" s="13" t="s">
        <v>8</v>
      </c>
      <c r="S4" s="13" t="s">
        <v>6</v>
      </c>
      <c r="T4" s="13" t="s">
        <v>8</v>
      </c>
      <c r="U4" s="185" t="s">
        <v>6</v>
      </c>
      <c r="V4" s="186"/>
      <c r="W4" s="185" t="s">
        <v>9</v>
      </c>
      <c r="X4" s="186"/>
      <c r="Y4" s="185" t="s">
        <v>6</v>
      </c>
      <c r="Z4" s="186"/>
      <c r="AA4" s="185" t="s">
        <v>9</v>
      </c>
      <c r="AB4" s="186"/>
    </row>
    <row r="5" spans="1:28" s="18" customFormat="1" ht="17.25" customHeight="1" thickBot="1">
      <c r="A5" s="191"/>
      <c r="B5" s="14" t="s">
        <v>10</v>
      </c>
      <c r="C5" s="14" t="s">
        <v>11</v>
      </c>
      <c r="D5" s="14" t="s">
        <v>12</v>
      </c>
      <c r="E5" s="14" t="s">
        <v>13</v>
      </c>
      <c r="F5" s="15" t="s">
        <v>14</v>
      </c>
      <c r="G5" s="14" t="s">
        <v>15</v>
      </c>
      <c r="H5" s="14" t="s">
        <v>16</v>
      </c>
      <c r="I5" s="16" t="s">
        <v>17</v>
      </c>
      <c r="J5" s="16" t="s">
        <v>17</v>
      </c>
      <c r="K5" s="16" t="s">
        <v>18</v>
      </c>
      <c r="L5" s="16" t="s">
        <v>18</v>
      </c>
      <c r="M5" s="16" t="s">
        <v>19</v>
      </c>
      <c r="N5" s="16" t="s">
        <v>19</v>
      </c>
      <c r="O5" s="17" t="s">
        <v>20</v>
      </c>
      <c r="P5" s="17" t="s">
        <v>20</v>
      </c>
      <c r="Q5" s="17" t="s">
        <v>21</v>
      </c>
      <c r="R5" s="17" t="s">
        <v>21</v>
      </c>
      <c r="S5" s="17" t="s">
        <v>22</v>
      </c>
      <c r="T5" s="17" t="s">
        <v>22</v>
      </c>
      <c r="U5" s="14" t="s">
        <v>23</v>
      </c>
      <c r="V5" s="16" t="s">
        <v>24</v>
      </c>
      <c r="W5" s="14" t="s">
        <v>23</v>
      </c>
      <c r="X5" s="16" t="s">
        <v>24</v>
      </c>
      <c r="Y5" s="14" t="s">
        <v>23</v>
      </c>
      <c r="Z5" s="16" t="s">
        <v>24</v>
      </c>
      <c r="AA5" s="14" t="s">
        <v>23</v>
      </c>
      <c r="AB5" s="16" t="s">
        <v>24</v>
      </c>
    </row>
    <row r="6" spans="1:28" s="1" customFormat="1" ht="21" customHeight="1">
      <c r="A6" s="19" t="s">
        <v>25</v>
      </c>
      <c r="B6" s="20">
        <v>26357</v>
      </c>
      <c r="C6" s="20">
        <v>26259</v>
      </c>
      <c r="D6" s="20">
        <v>27099</v>
      </c>
      <c r="E6" s="20">
        <v>27511</v>
      </c>
      <c r="F6" s="20">
        <v>27727</v>
      </c>
      <c r="G6" s="20">
        <v>28393</v>
      </c>
      <c r="H6" s="20">
        <v>29273.5</v>
      </c>
      <c r="I6" s="20">
        <v>30806</v>
      </c>
      <c r="J6" s="20">
        <v>30806</v>
      </c>
      <c r="K6" s="20">
        <v>32788.5</v>
      </c>
      <c r="L6" s="20">
        <v>32788.5</v>
      </c>
      <c r="M6" s="20">
        <v>34480</v>
      </c>
      <c r="N6" s="20">
        <v>34480</v>
      </c>
      <c r="O6" s="21">
        <v>35936.5</v>
      </c>
      <c r="P6" s="21">
        <v>35936.5</v>
      </c>
      <c r="Q6" s="21">
        <v>37042.5</v>
      </c>
      <c r="R6" s="21">
        <v>37042.5</v>
      </c>
      <c r="S6" s="21">
        <v>38415</v>
      </c>
      <c r="T6" s="21">
        <v>38415</v>
      </c>
      <c r="U6" s="20">
        <f>Q6-O6</f>
        <v>1106</v>
      </c>
      <c r="V6" s="22">
        <f>100*(Q6/O6)</f>
        <v>103.07765085637166</v>
      </c>
      <c r="W6" s="20">
        <f>R6-P6</f>
        <v>1106</v>
      </c>
      <c r="X6" s="22">
        <f>100*(R6/P6)</f>
        <v>103.07765085637166</v>
      </c>
      <c r="Y6" s="20">
        <f>S6-Q6</f>
        <v>1372.5</v>
      </c>
      <c r="Z6" s="22">
        <f>100*(S6/Q6)</f>
        <v>103.70520348248633</v>
      </c>
      <c r="AA6" s="20">
        <f>T6-R6</f>
        <v>1372.5</v>
      </c>
      <c r="AB6" s="22">
        <f>100*(T6/R6)</f>
        <v>103.70520348248633</v>
      </c>
    </row>
    <row r="7" spans="1:28" s="1" customFormat="1" ht="21" customHeight="1">
      <c r="A7" s="23" t="s">
        <v>26</v>
      </c>
      <c r="B7" s="24">
        <v>105075</v>
      </c>
      <c r="C7" s="24">
        <v>100625</v>
      </c>
      <c r="D7" s="24">
        <v>96000</v>
      </c>
      <c r="E7" s="24">
        <v>92062</v>
      </c>
      <c r="F7" s="24">
        <v>88544</v>
      </c>
      <c r="G7" s="24">
        <v>84676.25</v>
      </c>
      <c r="H7" s="24">
        <v>82206.5</v>
      </c>
      <c r="I7" s="24">
        <v>79494.25</v>
      </c>
      <c r="J7" s="24">
        <v>79494.25</v>
      </c>
      <c r="K7" s="24">
        <v>78287.25</v>
      </c>
      <c r="L7" s="24">
        <v>78287.25</v>
      </c>
      <c r="M7" s="24">
        <v>79359.5</v>
      </c>
      <c r="N7" s="24">
        <v>79359.5</v>
      </c>
      <c r="O7" s="25">
        <v>81172.25</v>
      </c>
      <c r="P7" s="25">
        <v>81172.25</v>
      </c>
      <c r="Q7" s="25">
        <v>84373.25</v>
      </c>
      <c r="R7" s="25">
        <v>84373.25</v>
      </c>
      <c r="S7" s="25">
        <v>87992.75</v>
      </c>
      <c r="T7" s="25">
        <v>87992.75</v>
      </c>
      <c r="U7" s="24">
        <f t="shared" ref="U7:U70" si="0">Q7-O7</f>
        <v>3201</v>
      </c>
      <c r="V7" s="26">
        <f t="shared" ref="V7:V70" si="1">100*(Q7/O7)</f>
        <v>103.94346590121624</v>
      </c>
      <c r="W7" s="24">
        <f t="shared" ref="W7:W70" si="2">R7-P7</f>
        <v>3201</v>
      </c>
      <c r="X7" s="26">
        <f t="shared" ref="X7:X70" si="3">100*(R7/P7)</f>
        <v>103.94346590121624</v>
      </c>
      <c r="Y7" s="24">
        <f t="shared" ref="Y7:Y70" si="4">S7-Q7</f>
        <v>3619.5</v>
      </c>
      <c r="Z7" s="26">
        <f t="shared" ref="Z7:Z70" si="5">100*(S7/Q7)</f>
        <v>104.28986675279191</v>
      </c>
      <c r="AA7" s="24">
        <f t="shared" ref="AA7:AA70" si="6">T7-R7</f>
        <v>3619.5</v>
      </c>
      <c r="AB7" s="26">
        <f t="shared" ref="AB7:AB70" si="7">100*(T7/R7)</f>
        <v>104.28986675279191</v>
      </c>
    </row>
    <row r="8" spans="1:28" s="1" customFormat="1" ht="21" customHeight="1">
      <c r="A8" s="23" t="s">
        <v>27</v>
      </c>
      <c r="B8" s="24">
        <v>47656</v>
      </c>
      <c r="C8" s="24">
        <v>47344</v>
      </c>
      <c r="D8" s="24">
        <v>46991</v>
      </c>
      <c r="E8" s="24">
        <v>46967</v>
      </c>
      <c r="F8" s="24">
        <v>46467</v>
      </c>
      <c r="G8" s="24">
        <v>46175</v>
      </c>
      <c r="H8" s="24">
        <v>45139</v>
      </c>
      <c r="I8" s="24">
        <v>44073</v>
      </c>
      <c r="J8" s="24">
        <v>44798</v>
      </c>
      <c r="K8" s="24">
        <v>43388</v>
      </c>
      <c r="L8" s="24">
        <v>44091</v>
      </c>
      <c r="M8" s="24">
        <v>41845</v>
      </c>
      <c r="N8" s="24">
        <v>42959</v>
      </c>
      <c r="O8" s="25">
        <v>40716</v>
      </c>
      <c r="P8" s="25">
        <v>41786</v>
      </c>
      <c r="Q8" s="25">
        <v>39303</v>
      </c>
      <c r="R8" s="25">
        <v>40348</v>
      </c>
      <c r="S8" s="25">
        <v>38271</v>
      </c>
      <c r="T8" s="25">
        <v>39240</v>
      </c>
      <c r="U8" s="24">
        <f t="shared" si="0"/>
        <v>-1413</v>
      </c>
      <c r="V8" s="26">
        <f t="shared" si="1"/>
        <v>96.529619805481872</v>
      </c>
      <c r="W8" s="24">
        <f t="shared" si="2"/>
        <v>-1438</v>
      </c>
      <c r="X8" s="26">
        <f t="shared" si="3"/>
        <v>96.558656009189676</v>
      </c>
      <c r="Y8" s="24">
        <f t="shared" si="4"/>
        <v>-1032</v>
      </c>
      <c r="Z8" s="26">
        <f t="shared" si="5"/>
        <v>97.374246240744981</v>
      </c>
      <c r="AA8" s="24">
        <f t="shared" si="6"/>
        <v>-1108</v>
      </c>
      <c r="AB8" s="26">
        <f t="shared" si="7"/>
        <v>97.253891147020923</v>
      </c>
    </row>
    <row r="9" spans="1:28" s="1" customFormat="1" ht="21" customHeight="1">
      <c r="A9" s="23" t="s">
        <v>28</v>
      </c>
      <c r="B9" s="24">
        <v>2468</v>
      </c>
      <c r="C9" s="24">
        <v>2500</v>
      </c>
      <c r="D9" s="24">
        <v>2487</v>
      </c>
      <c r="E9" s="24">
        <v>2454</v>
      </c>
      <c r="F9" s="24">
        <v>2220</v>
      </c>
      <c r="G9" s="24">
        <v>2267</v>
      </c>
      <c r="H9" s="24">
        <v>2371</v>
      </c>
      <c r="I9" s="24">
        <v>2397</v>
      </c>
      <c r="J9" s="24">
        <v>2397</v>
      </c>
      <c r="K9" s="24">
        <v>2411</v>
      </c>
      <c r="L9" s="24">
        <v>2411</v>
      </c>
      <c r="M9" s="24">
        <v>2638</v>
      </c>
      <c r="N9" s="24">
        <v>2638</v>
      </c>
      <c r="O9" s="25">
        <v>2612</v>
      </c>
      <c r="P9" s="25">
        <v>2612</v>
      </c>
      <c r="Q9" s="25">
        <v>2617</v>
      </c>
      <c r="R9" s="25">
        <v>2617</v>
      </c>
      <c r="S9" s="25">
        <v>2687</v>
      </c>
      <c r="T9" s="25">
        <v>2687</v>
      </c>
      <c r="U9" s="24">
        <f t="shared" si="0"/>
        <v>5</v>
      </c>
      <c r="V9" s="26">
        <f t="shared" si="1"/>
        <v>100.19142419601839</v>
      </c>
      <c r="W9" s="24">
        <f t="shared" si="2"/>
        <v>5</v>
      </c>
      <c r="X9" s="26">
        <f t="shared" si="3"/>
        <v>100.19142419601839</v>
      </c>
      <c r="Y9" s="24">
        <f t="shared" si="4"/>
        <v>70</v>
      </c>
      <c r="Z9" s="26">
        <f t="shared" si="5"/>
        <v>102.6748184944593</v>
      </c>
      <c r="AA9" s="24">
        <f t="shared" si="6"/>
        <v>70</v>
      </c>
      <c r="AB9" s="26">
        <f t="shared" si="7"/>
        <v>102.6748184944593</v>
      </c>
    </row>
    <row r="10" spans="1:28" s="1" customFormat="1" ht="21" customHeight="1" thickBot="1">
      <c r="A10" s="27" t="s">
        <v>29</v>
      </c>
      <c r="B10" s="28"/>
      <c r="C10" s="28"/>
      <c r="D10" s="28"/>
      <c r="E10" s="28"/>
      <c r="F10" s="28">
        <v>102</v>
      </c>
      <c r="G10" s="28">
        <v>107</v>
      </c>
      <c r="H10" s="28">
        <v>107</v>
      </c>
      <c r="I10" s="28">
        <v>102</v>
      </c>
      <c r="J10" s="28">
        <v>102</v>
      </c>
      <c r="K10" s="28">
        <v>102</v>
      </c>
      <c r="L10" s="28">
        <v>102</v>
      </c>
      <c r="M10" s="28">
        <v>113</v>
      </c>
      <c r="N10" s="28">
        <v>113</v>
      </c>
      <c r="O10" s="29">
        <v>119</v>
      </c>
      <c r="P10" s="29">
        <v>119</v>
      </c>
      <c r="Q10" s="29">
        <v>119</v>
      </c>
      <c r="R10" s="29">
        <v>119</v>
      </c>
      <c r="S10" s="29">
        <v>125</v>
      </c>
      <c r="T10" s="29">
        <v>125</v>
      </c>
      <c r="U10" s="28">
        <f t="shared" si="0"/>
        <v>0</v>
      </c>
      <c r="V10" s="30">
        <f t="shared" si="1"/>
        <v>100</v>
      </c>
      <c r="W10" s="28">
        <f t="shared" si="2"/>
        <v>0</v>
      </c>
      <c r="X10" s="30">
        <f t="shared" si="3"/>
        <v>100</v>
      </c>
      <c r="Y10" s="28">
        <f t="shared" si="4"/>
        <v>6</v>
      </c>
      <c r="Z10" s="30">
        <f t="shared" si="5"/>
        <v>105.0420168067227</v>
      </c>
      <c r="AA10" s="28">
        <f t="shared" si="6"/>
        <v>6</v>
      </c>
      <c r="AB10" s="30">
        <f t="shared" si="7"/>
        <v>105.0420168067227</v>
      </c>
    </row>
    <row r="11" spans="1:28" s="1" customFormat="1" ht="21" customHeight="1" thickBot="1">
      <c r="A11" s="31" t="s">
        <v>30</v>
      </c>
      <c r="B11" s="32">
        <f>SUM(B6:B9)</f>
        <v>181556</v>
      </c>
      <c r="C11" s="32">
        <f>SUM(C6:C9)</f>
        <v>176728</v>
      </c>
      <c r="D11" s="32">
        <f>SUM(D6:D9)</f>
        <v>172577</v>
      </c>
      <c r="E11" s="32">
        <f>SUM(E6:E9)</f>
        <v>168994</v>
      </c>
      <c r="F11" s="32">
        <v>165060</v>
      </c>
      <c r="G11" s="32">
        <f>SUM(G6:G10)</f>
        <v>161618.25</v>
      </c>
      <c r="H11" s="32">
        <f>SUM(H6:H10)</f>
        <v>159097</v>
      </c>
      <c r="I11" s="32">
        <v>156872.25</v>
      </c>
      <c r="J11" s="32">
        <v>157597.25</v>
      </c>
      <c r="K11" s="32">
        <v>156976.75</v>
      </c>
      <c r="L11" s="32">
        <v>157679.75</v>
      </c>
      <c r="M11" s="32">
        <v>158435.5</v>
      </c>
      <c r="N11" s="32">
        <v>159549.5</v>
      </c>
      <c r="O11" s="33">
        <v>160555.75</v>
      </c>
      <c r="P11" s="33">
        <v>161625.75</v>
      </c>
      <c r="Q11" s="33">
        <v>163454.75</v>
      </c>
      <c r="R11" s="33">
        <v>164499.75</v>
      </c>
      <c r="S11" s="33">
        <v>167490.75</v>
      </c>
      <c r="T11" s="33">
        <v>168459.75</v>
      </c>
      <c r="U11" s="32">
        <f t="shared" si="0"/>
        <v>2899</v>
      </c>
      <c r="V11" s="34">
        <f t="shared" si="1"/>
        <v>101.80560334961532</v>
      </c>
      <c r="W11" s="32">
        <f t="shared" si="2"/>
        <v>2874</v>
      </c>
      <c r="X11" s="34">
        <f t="shared" si="3"/>
        <v>101.77818200379581</v>
      </c>
      <c r="Y11" s="32">
        <f t="shared" si="4"/>
        <v>4036</v>
      </c>
      <c r="Z11" s="34">
        <f t="shared" si="5"/>
        <v>102.46918489673749</v>
      </c>
      <c r="AA11" s="32">
        <f t="shared" si="6"/>
        <v>3960</v>
      </c>
      <c r="AB11" s="34">
        <f t="shared" si="7"/>
        <v>102.4072984913351</v>
      </c>
    </row>
    <row r="12" spans="1:28" s="1" customFormat="1" ht="21" customHeight="1">
      <c r="A12" s="19" t="s">
        <v>25</v>
      </c>
      <c r="B12" s="35">
        <v>28762</v>
      </c>
      <c r="C12" s="35">
        <v>28879</v>
      </c>
      <c r="D12" s="35">
        <v>29439</v>
      </c>
      <c r="E12" s="35">
        <v>29500</v>
      </c>
      <c r="F12" s="35">
        <v>30548</v>
      </c>
      <c r="G12" s="35">
        <v>31312.5</v>
      </c>
      <c r="H12" s="35">
        <v>32461.5</v>
      </c>
      <c r="I12" s="35">
        <v>34185</v>
      </c>
      <c r="J12" s="35">
        <v>34185</v>
      </c>
      <c r="K12" s="35">
        <v>36189</v>
      </c>
      <c r="L12" s="35">
        <v>36189</v>
      </c>
      <c r="M12" s="35">
        <v>38309</v>
      </c>
      <c r="N12" s="35">
        <v>38309</v>
      </c>
      <c r="O12" s="36">
        <v>41267</v>
      </c>
      <c r="P12" s="36">
        <v>41267</v>
      </c>
      <c r="Q12" s="36">
        <v>43735.5</v>
      </c>
      <c r="R12" s="36">
        <v>43735.5</v>
      </c>
      <c r="S12" s="36">
        <v>45614</v>
      </c>
      <c r="T12" s="36">
        <v>45614</v>
      </c>
      <c r="U12" s="35">
        <f t="shared" si="0"/>
        <v>2468.5</v>
      </c>
      <c r="V12" s="37">
        <f t="shared" si="1"/>
        <v>105.98177720696924</v>
      </c>
      <c r="W12" s="35">
        <f t="shared" si="2"/>
        <v>2468.5</v>
      </c>
      <c r="X12" s="37">
        <f t="shared" si="3"/>
        <v>105.98177720696924</v>
      </c>
      <c r="Y12" s="35">
        <f t="shared" si="4"/>
        <v>1878.5</v>
      </c>
      <c r="Z12" s="37">
        <f t="shared" si="5"/>
        <v>104.29513781710509</v>
      </c>
      <c r="AA12" s="35">
        <f t="shared" si="6"/>
        <v>1878.5</v>
      </c>
      <c r="AB12" s="37">
        <f t="shared" si="7"/>
        <v>104.29513781710509</v>
      </c>
    </row>
    <row r="13" spans="1:28" s="1" customFormat="1" ht="21" customHeight="1">
      <c r="A13" s="23" t="s">
        <v>26</v>
      </c>
      <c r="B13" s="24">
        <v>118268</v>
      </c>
      <c r="C13" s="24">
        <v>114486</v>
      </c>
      <c r="D13" s="24">
        <v>112485</v>
      </c>
      <c r="E13" s="24">
        <v>108569</v>
      </c>
      <c r="F13" s="24">
        <v>105784</v>
      </c>
      <c r="G13" s="24">
        <v>102283.75</v>
      </c>
      <c r="H13" s="24">
        <v>100039.5</v>
      </c>
      <c r="I13" s="24">
        <v>98218.25</v>
      </c>
      <c r="J13" s="24">
        <v>98218.25</v>
      </c>
      <c r="K13" s="24">
        <v>97495.5</v>
      </c>
      <c r="L13" s="24">
        <v>97495.5</v>
      </c>
      <c r="M13" s="24">
        <v>98257.5</v>
      </c>
      <c r="N13" s="24">
        <v>98257.5</v>
      </c>
      <c r="O13" s="25">
        <v>100607</v>
      </c>
      <c r="P13" s="25">
        <v>100607</v>
      </c>
      <c r="Q13" s="25">
        <v>103868.75</v>
      </c>
      <c r="R13" s="25">
        <v>103868.75</v>
      </c>
      <c r="S13" s="25">
        <v>107827.25</v>
      </c>
      <c r="T13" s="25">
        <v>107827.25</v>
      </c>
      <c r="U13" s="24">
        <f t="shared" si="0"/>
        <v>3261.75</v>
      </c>
      <c r="V13" s="26">
        <f t="shared" si="1"/>
        <v>103.24207063126821</v>
      </c>
      <c r="W13" s="24">
        <f t="shared" si="2"/>
        <v>3261.75</v>
      </c>
      <c r="X13" s="26">
        <f t="shared" si="3"/>
        <v>103.24207063126821</v>
      </c>
      <c r="Y13" s="24">
        <f t="shared" si="4"/>
        <v>3958.5</v>
      </c>
      <c r="Z13" s="26">
        <f t="shared" si="5"/>
        <v>103.81105963054335</v>
      </c>
      <c r="AA13" s="24">
        <f t="shared" si="6"/>
        <v>3958.5</v>
      </c>
      <c r="AB13" s="26">
        <f t="shared" si="7"/>
        <v>103.81105963054335</v>
      </c>
    </row>
    <row r="14" spans="1:28" s="1" customFormat="1" ht="21" customHeight="1">
      <c r="A14" s="23" t="s">
        <v>27</v>
      </c>
      <c r="B14" s="24">
        <v>36488</v>
      </c>
      <c r="C14" s="24">
        <v>36531</v>
      </c>
      <c r="D14" s="24">
        <v>36725</v>
      </c>
      <c r="E14" s="24">
        <v>36861</v>
      </c>
      <c r="F14" s="24">
        <v>36668</v>
      </c>
      <c r="G14" s="24">
        <v>36782</v>
      </c>
      <c r="H14" s="24">
        <v>36330</v>
      </c>
      <c r="I14" s="24">
        <v>36053</v>
      </c>
      <c r="J14" s="24">
        <v>37015</v>
      </c>
      <c r="K14" s="24">
        <v>35541</v>
      </c>
      <c r="L14" s="24">
        <v>36542</v>
      </c>
      <c r="M14" s="24">
        <v>34282</v>
      </c>
      <c r="N14" s="24">
        <v>36007</v>
      </c>
      <c r="O14" s="25">
        <v>32432</v>
      </c>
      <c r="P14" s="25">
        <v>34035</v>
      </c>
      <c r="Q14" s="25">
        <v>30748</v>
      </c>
      <c r="R14" s="25">
        <v>32164</v>
      </c>
      <c r="S14" s="25">
        <v>29615</v>
      </c>
      <c r="T14" s="25">
        <v>30927</v>
      </c>
      <c r="U14" s="24">
        <f t="shared" si="0"/>
        <v>-1684</v>
      </c>
      <c r="V14" s="26">
        <f t="shared" si="1"/>
        <v>94.807597434632456</v>
      </c>
      <c r="W14" s="24">
        <f t="shared" si="2"/>
        <v>-1871</v>
      </c>
      <c r="X14" s="26">
        <f t="shared" si="3"/>
        <v>94.502717790509777</v>
      </c>
      <c r="Y14" s="24">
        <f t="shared" si="4"/>
        <v>-1133</v>
      </c>
      <c r="Z14" s="26">
        <f t="shared" si="5"/>
        <v>96.315207493170291</v>
      </c>
      <c r="AA14" s="24">
        <f t="shared" si="6"/>
        <v>-1237</v>
      </c>
      <c r="AB14" s="26">
        <f t="shared" si="7"/>
        <v>96.15408531277204</v>
      </c>
    </row>
    <row r="15" spans="1:28" s="1" customFormat="1" ht="21" customHeight="1">
      <c r="A15" s="23" t="s">
        <v>28</v>
      </c>
      <c r="B15" s="24">
        <v>1233</v>
      </c>
      <c r="C15" s="24">
        <v>1374</v>
      </c>
      <c r="D15" s="24">
        <v>1556</v>
      </c>
      <c r="E15" s="24">
        <v>1545</v>
      </c>
      <c r="F15" s="24">
        <v>1377</v>
      </c>
      <c r="G15" s="24">
        <v>1260</v>
      </c>
      <c r="H15" s="24">
        <v>1167</v>
      </c>
      <c r="I15" s="24">
        <v>1117</v>
      </c>
      <c r="J15" s="24">
        <v>1117</v>
      </c>
      <c r="K15" s="24">
        <v>1220</v>
      </c>
      <c r="L15" s="24">
        <v>1220</v>
      </c>
      <c r="M15" s="24">
        <v>1263</v>
      </c>
      <c r="N15" s="24">
        <v>1263</v>
      </c>
      <c r="O15" s="25">
        <v>1244</v>
      </c>
      <c r="P15" s="25">
        <v>1244</v>
      </c>
      <c r="Q15" s="25">
        <v>1323</v>
      </c>
      <c r="R15" s="25">
        <v>1323</v>
      </c>
      <c r="S15" s="25">
        <v>1243</v>
      </c>
      <c r="T15" s="25">
        <v>1243</v>
      </c>
      <c r="U15" s="24">
        <f t="shared" si="0"/>
        <v>79</v>
      </c>
      <c r="V15" s="26">
        <f t="shared" si="1"/>
        <v>106.35048231511254</v>
      </c>
      <c r="W15" s="24">
        <f t="shared" si="2"/>
        <v>79</v>
      </c>
      <c r="X15" s="26">
        <f t="shared" si="3"/>
        <v>106.35048231511254</v>
      </c>
      <c r="Y15" s="24">
        <f t="shared" si="4"/>
        <v>-80</v>
      </c>
      <c r="Z15" s="26">
        <f t="shared" si="5"/>
        <v>93.953136810279673</v>
      </c>
      <c r="AA15" s="24">
        <f t="shared" si="6"/>
        <v>-80</v>
      </c>
      <c r="AB15" s="26">
        <f t="shared" si="7"/>
        <v>93.953136810279673</v>
      </c>
    </row>
    <row r="16" spans="1:28" s="1" customFormat="1" ht="21" customHeight="1" thickBot="1">
      <c r="A16" s="27" t="s">
        <v>29</v>
      </c>
      <c r="B16" s="28"/>
      <c r="C16" s="28"/>
      <c r="D16" s="28"/>
      <c r="E16" s="28"/>
      <c r="F16" s="28">
        <v>503</v>
      </c>
      <c r="G16" s="28">
        <v>492</v>
      </c>
      <c r="H16" s="28">
        <v>534</v>
      </c>
      <c r="I16" s="28">
        <v>508</v>
      </c>
      <c r="J16" s="28">
        <v>508</v>
      </c>
      <c r="K16" s="28">
        <v>522</v>
      </c>
      <c r="L16" s="28">
        <v>522</v>
      </c>
      <c r="M16" s="28">
        <v>524</v>
      </c>
      <c r="N16" s="28">
        <v>524</v>
      </c>
      <c r="O16" s="29">
        <v>524</v>
      </c>
      <c r="P16" s="29">
        <v>524</v>
      </c>
      <c r="Q16" s="29">
        <v>524</v>
      </c>
      <c r="R16" s="29">
        <v>524</v>
      </c>
      <c r="S16" s="29">
        <v>524</v>
      </c>
      <c r="T16" s="29">
        <v>524</v>
      </c>
      <c r="U16" s="28">
        <f t="shared" si="0"/>
        <v>0</v>
      </c>
      <c r="V16" s="30">
        <f t="shared" si="1"/>
        <v>100</v>
      </c>
      <c r="W16" s="28">
        <f t="shared" si="2"/>
        <v>0</v>
      </c>
      <c r="X16" s="30">
        <f t="shared" si="3"/>
        <v>100</v>
      </c>
      <c r="Y16" s="28">
        <f t="shared" si="4"/>
        <v>0</v>
      </c>
      <c r="Z16" s="30">
        <f t="shared" si="5"/>
        <v>100</v>
      </c>
      <c r="AA16" s="28">
        <f t="shared" si="6"/>
        <v>0</v>
      </c>
      <c r="AB16" s="30">
        <f t="shared" si="7"/>
        <v>100</v>
      </c>
    </row>
    <row r="17" spans="1:28" s="1" customFormat="1" ht="21" customHeight="1" thickBot="1">
      <c r="A17" s="31" t="s">
        <v>31</v>
      </c>
      <c r="B17" s="32">
        <f>SUM(B12:B15)</f>
        <v>184751</v>
      </c>
      <c r="C17" s="32">
        <f>SUM(C12:C15)</f>
        <v>181270</v>
      </c>
      <c r="D17" s="32">
        <f>SUM(D12:D15)</f>
        <v>180205</v>
      </c>
      <c r="E17" s="32">
        <f>SUM(E12:E15)</f>
        <v>176475</v>
      </c>
      <c r="F17" s="32">
        <v>174880</v>
      </c>
      <c r="G17" s="32">
        <f>SUM(G12:G16)</f>
        <v>172130.25</v>
      </c>
      <c r="H17" s="32">
        <f>SUM(H12:H16)</f>
        <v>170532</v>
      </c>
      <c r="I17" s="32">
        <v>170081.25</v>
      </c>
      <c r="J17" s="32">
        <v>171043.25</v>
      </c>
      <c r="K17" s="32">
        <v>170967.5</v>
      </c>
      <c r="L17" s="32">
        <v>171968.5</v>
      </c>
      <c r="M17" s="32">
        <v>172635.5</v>
      </c>
      <c r="N17" s="32">
        <v>174360.5</v>
      </c>
      <c r="O17" s="33">
        <v>176074</v>
      </c>
      <c r="P17" s="33">
        <v>177677</v>
      </c>
      <c r="Q17" s="33">
        <v>180199.25</v>
      </c>
      <c r="R17" s="33">
        <v>181615.25</v>
      </c>
      <c r="S17" s="33">
        <v>184823.25</v>
      </c>
      <c r="T17" s="33">
        <v>186135.25</v>
      </c>
      <c r="U17" s="32">
        <f t="shared" si="0"/>
        <v>4125.25</v>
      </c>
      <c r="V17" s="34">
        <f t="shared" si="1"/>
        <v>102.34290695957382</v>
      </c>
      <c r="W17" s="32">
        <f t="shared" si="2"/>
        <v>3938.25</v>
      </c>
      <c r="X17" s="34">
        <f t="shared" si="3"/>
        <v>102.2165221159745</v>
      </c>
      <c r="Y17" s="32">
        <f t="shared" si="4"/>
        <v>4624</v>
      </c>
      <c r="Z17" s="34">
        <f t="shared" si="5"/>
        <v>102.5660484158508</v>
      </c>
      <c r="AA17" s="32">
        <f t="shared" si="6"/>
        <v>4520</v>
      </c>
      <c r="AB17" s="34">
        <f t="shared" si="7"/>
        <v>102.48877778710764</v>
      </c>
    </row>
    <row r="18" spans="1:28" s="1" customFormat="1" ht="21" customHeight="1">
      <c r="A18" s="19" t="s">
        <v>25</v>
      </c>
      <c r="B18" s="35">
        <v>17788</v>
      </c>
      <c r="C18" s="35">
        <v>17611</v>
      </c>
      <c r="D18" s="35">
        <v>17509</v>
      </c>
      <c r="E18" s="35">
        <v>17397</v>
      </c>
      <c r="F18" s="35">
        <v>17356</v>
      </c>
      <c r="G18" s="35">
        <v>17584.5</v>
      </c>
      <c r="H18" s="35">
        <v>17989</v>
      </c>
      <c r="I18" s="35">
        <v>18904</v>
      </c>
      <c r="J18" s="35">
        <v>18904</v>
      </c>
      <c r="K18" s="35">
        <v>20114</v>
      </c>
      <c r="L18" s="35">
        <v>20114</v>
      </c>
      <c r="M18" s="35">
        <v>20895.5</v>
      </c>
      <c r="N18" s="35">
        <v>20895.5</v>
      </c>
      <c r="O18" s="36">
        <v>21629</v>
      </c>
      <c r="P18" s="36">
        <v>21629</v>
      </c>
      <c r="Q18" s="36">
        <v>22393.5</v>
      </c>
      <c r="R18" s="36">
        <v>22393.5</v>
      </c>
      <c r="S18" s="36">
        <v>22990.5</v>
      </c>
      <c r="T18" s="36">
        <v>22990.5</v>
      </c>
      <c r="U18" s="35">
        <f t="shared" si="0"/>
        <v>764.5</v>
      </c>
      <c r="V18" s="37">
        <f t="shared" si="1"/>
        <v>103.53460631559481</v>
      </c>
      <c r="W18" s="35">
        <f t="shared" si="2"/>
        <v>764.5</v>
      </c>
      <c r="X18" s="37">
        <f t="shared" si="3"/>
        <v>103.53460631559481</v>
      </c>
      <c r="Y18" s="35">
        <f t="shared" si="4"/>
        <v>597</v>
      </c>
      <c r="Z18" s="37">
        <f t="shared" si="5"/>
        <v>102.6659521736218</v>
      </c>
      <c r="AA18" s="35">
        <f t="shared" si="6"/>
        <v>597</v>
      </c>
      <c r="AB18" s="37">
        <f t="shared" si="7"/>
        <v>102.6659521736218</v>
      </c>
    </row>
    <row r="19" spans="1:28" s="1" customFormat="1" ht="21" customHeight="1">
      <c r="A19" s="23" t="s">
        <v>26</v>
      </c>
      <c r="B19" s="24">
        <v>68655</v>
      </c>
      <c r="C19" s="24">
        <v>66079</v>
      </c>
      <c r="D19" s="24">
        <v>63563</v>
      </c>
      <c r="E19" s="24">
        <v>61255</v>
      </c>
      <c r="F19" s="24">
        <v>58873</v>
      </c>
      <c r="G19" s="24">
        <v>56361</v>
      </c>
      <c r="H19" s="24">
        <v>54490.5</v>
      </c>
      <c r="I19" s="24">
        <v>52623.25</v>
      </c>
      <c r="J19" s="24">
        <v>52623.25</v>
      </c>
      <c r="K19" s="24">
        <v>51052.5</v>
      </c>
      <c r="L19" s="24">
        <v>51052.5</v>
      </c>
      <c r="M19" s="24">
        <v>50698</v>
      </c>
      <c r="N19" s="24">
        <v>50698</v>
      </c>
      <c r="O19" s="25">
        <v>50768.75</v>
      </c>
      <c r="P19" s="25">
        <v>50768.75</v>
      </c>
      <c r="Q19" s="25">
        <v>51392.75</v>
      </c>
      <c r="R19" s="25">
        <v>51392.75</v>
      </c>
      <c r="S19" s="25">
        <v>52540.25</v>
      </c>
      <c r="T19" s="25">
        <v>52540.25</v>
      </c>
      <c r="U19" s="24">
        <f t="shared" si="0"/>
        <v>624</v>
      </c>
      <c r="V19" s="26">
        <f t="shared" si="1"/>
        <v>101.22910254831959</v>
      </c>
      <c r="W19" s="24">
        <f t="shared" si="2"/>
        <v>624</v>
      </c>
      <c r="X19" s="26">
        <f t="shared" si="3"/>
        <v>101.22910254831959</v>
      </c>
      <c r="Y19" s="24">
        <f t="shared" si="4"/>
        <v>1147.5</v>
      </c>
      <c r="Z19" s="26">
        <f t="shared" si="5"/>
        <v>102.23280521085172</v>
      </c>
      <c r="AA19" s="24">
        <f t="shared" si="6"/>
        <v>1147.5</v>
      </c>
      <c r="AB19" s="26">
        <f t="shared" si="7"/>
        <v>102.23280521085172</v>
      </c>
    </row>
    <row r="20" spans="1:28" s="1" customFormat="1" ht="21" customHeight="1">
      <c r="A20" s="23" t="s">
        <v>27</v>
      </c>
      <c r="B20" s="24">
        <v>28782</v>
      </c>
      <c r="C20" s="24">
        <v>28855</v>
      </c>
      <c r="D20" s="24">
        <f>28833+60</f>
        <v>28893</v>
      </c>
      <c r="E20" s="24">
        <f>[1]List1!J92</f>
        <v>28709</v>
      </c>
      <c r="F20" s="24">
        <v>28616</v>
      </c>
      <c r="G20" s="24">
        <v>28677</v>
      </c>
      <c r="H20" s="24">
        <v>27877</v>
      </c>
      <c r="I20" s="24">
        <v>27549</v>
      </c>
      <c r="J20" s="24">
        <v>28146</v>
      </c>
      <c r="K20" s="24">
        <v>27303</v>
      </c>
      <c r="L20" s="24">
        <v>27943</v>
      </c>
      <c r="M20" s="24">
        <v>26131</v>
      </c>
      <c r="N20" s="24">
        <v>27215</v>
      </c>
      <c r="O20" s="25">
        <v>24940</v>
      </c>
      <c r="P20" s="25">
        <v>26071</v>
      </c>
      <c r="Q20" s="25">
        <v>23755</v>
      </c>
      <c r="R20" s="25">
        <v>24890</v>
      </c>
      <c r="S20" s="25">
        <v>22566</v>
      </c>
      <c r="T20" s="25">
        <v>23627</v>
      </c>
      <c r="U20" s="24">
        <f t="shared" si="0"/>
        <v>-1185</v>
      </c>
      <c r="V20" s="26">
        <f t="shared" si="1"/>
        <v>95.248596631916598</v>
      </c>
      <c r="W20" s="24">
        <f t="shared" si="2"/>
        <v>-1181</v>
      </c>
      <c r="X20" s="26">
        <f t="shared" si="3"/>
        <v>95.470062521575699</v>
      </c>
      <c r="Y20" s="24">
        <f t="shared" si="4"/>
        <v>-1189</v>
      </c>
      <c r="Z20" s="26">
        <f t="shared" si="5"/>
        <v>94.994737949905286</v>
      </c>
      <c r="AA20" s="24">
        <f t="shared" si="6"/>
        <v>-1263</v>
      </c>
      <c r="AB20" s="26">
        <f t="shared" si="7"/>
        <v>94.925672961028525</v>
      </c>
    </row>
    <row r="21" spans="1:28" s="1" customFormat="1" ht="21" customHeight="1">
      <c r="A21" s="23" t="s">
        <v>28</v>
      </c>
      <c r="B21" s="24">
        <v>1606</v>
      </c>
      <c r="C21" s="24">
        <v>1699</v>
      </c>
      <c r="D21" s="24">
        <v>1960</v>
      </c>
      <c r="E21" s="24">
        <v>1969</v>
      </c>
      <c r="F21" s="24">
        <v>1946</v>
      </c>
      <c r="G21" s="24">
        <v>1860</v>
      </c>
      <c r="H21" s="24">
        <v>1812</v>
      </c>
      <c r="I21" s="24">
        <v>1510</v>
      </c>
      <c r="J21" s="24">
        <v>1510</v>
      </c>
      <c r="K21" s="24">
        <v>1500</v>
      </c>
      <c r="L21" s="24">
        <v>1500</v>
      </c>
      <c r="M21" s="24">
        <v>1447</v>
      </c>
      <c r="N21" s="24">
        <v>1447</v>
      </c>
      <c r="O21" s="25">
        <v>1367</v>
      </c>
      <c r="P21" s="25">
        <v>1367</v>
      </c>
      <c r="Q21" s="25">
        <v>1293</v>
      </c>
      <c r="R21" s="25">
        <v>1293</v>
      </c>
      <c r="S21" s="25">
        <v>1151</v>
      </c>
      <c r="T21" s="25">
        <v>1151</v>
      </c>
      <c r="U21" s="24">
        <f t="shared" si="0"/>
        <v>-74</v>
      </c>
      <c r="V21" s="26">
        <f t="shared" si="1"/>
        <v>94.586686174103875</v>
      </c>
      <c r="W21" s="24">
        <f t="shared" si="2"/>
        <v>-74</v>
      </c>
      <c r="X21" s="26">
        <f t="shared" si="3"/>
        <v>94.586686174103875</v>
      </c>
      <c r="Y21" s="24">
        <f t="shared" si="4"/>
        <v>-142</v>
      </c>
      <c r="Z21" s="26">
        <f t="shared" si="5"/>
        <v>89.017788089713846</v>
      </c>
      <c r="AA21" s="24">
        <f t="shared" si="6"/>
        <v>-142</v>
      </c>
      <c r="AB21" s="26">
        <f t="shared" si="7"/>
        <v>89.017788089713846</v>
      </c>
    </row>
    <row r="22" spans="1:28" s="1" customFormat="1" ht="21" customHeight="1" thickBot="1">
      <c r="A22" s="27" t="s">
        <v>29</v>
      </c>
      <c r="B22" s="28"/>
      <c r="C22" s="28"/>
      <c r="D22" s="28"/>
      <c r="E22" s="28"/>
      <c r="F22" s="28">
        <v>293</v>
      </c>
      <c r="G22" s="28">
        <v>301</v>
      </c>
      <c r="H22" s="28">
        <v>301</v>
      </c>
      <c r="I22" s="28">
        <v>298</v>
      </c>
      <c r="J22" s="28">
        <v>298</v>
      </c>
      <c r="K22" s="28">
        <v>298</v>
      </c>
      <c r="L22" s="28">
        <v>298</v>
      </c>
      <c r="M22" s="28">
        <v>298</v>
      </c>
      <c r="N22" s="28">
        <v>298</v>
      </c>
      <c r="O22" s="29">
        <v>298</v>
      </c>
      <c r="P22" s="29">
        <v>298</v>
      </c>
      <c r="Q22" s="29">
        <v>298</v>
      </c>
      <c r="R22" s="29">
        <v>298</v>
      </c>
      <c r="S22" s="29">
        <v>298</v>
      </c>
      <c r="T22" s="29">
        <v>298</v>
      </c>
      <c r="U22" s="28">
        <f t="shared" si="0"/>
        <v>0</v>
      </c>
      <c r="V22" s="30">
        <f t="shared" si="1"/>
        <v>100</v>
      </c>
      <c r="W22" s="28">
        <f t="shared" si="2"/>
        <v>0</v>
      </c>
      <c r="X22" s="30">
        <f t="shared" si="3"/>
        <v>100</v>
      </c>
      <c r="Y22" s="28">
        <f t="shared" si="4"/>
        <v>0</v>
      </c>
      <c r="Z22" s="30">
        <f t="shared" si="5"/>
        <v>100</v>
      </c>
      <c r="AA22" s="28">
        <f t="shared" si="6"/>
        <v>0</v>
      </c>
      <c r="AB22" s="30">
        <f t="shared" si="7"/>
        <v>100</v>
      </c>
    </row>
    <row r="23" spans="1:28" s="1" customFormat="1" ht="21" customHeight="1" thickBot="1">
      <c r="A23" s="31" t="s">
        <v>32</v>
      </c>
      <c r="B23" s="32">
        <f>SUM(B18:B21)</f>
        <v>116831</v>
      </c>
      <c r="C23" s="32">
        <f>SUM(C18:C21)</f>
        <v>114244</v>
      </c>
      <c r="D23" s="32">
        <f>SUM(D18:D21)</f>
        <v>111925</v>
      </c>
      <c r="E23" s="32">
        <f>SUM(E18:E21)</f>
        <v>109330</v>
      </c>
      <c r="F23" s="32">
        <v>107084</v>
      </c>
      <c r="G23" s="32">
        <f>SUM(G18:G22)</f>
        <v>104783.5</v>
      </c>
      <c r="H23" s="32">
        <f>SUM(H18:H22)</f>
        <v>102469.5</v>
      </c>
      <c r="I23" s="32">
        <v>100884.25</v>
      </c>
      <c r="J23" s="32">
        <v>101481.25</v>
      </c>
      <c r="K23" s="32">
        <v>100267.5</v>
      </c>
      <c r="L23" s="32">
        <v>100907.5</v>
      </c>
      <c r="M23" s="32">
        <v>99469.5</v>
      </c>
      <c r="N23" s="32">
        <v>100553.5</v>
      </c>
      <c r="O23" s="33">
        <v>99002.75</v>
      </c>
      <c r="P23" s="33">
        <v>100133.75</v>
      </c>
      <c r="Q23" s="33">
        <v>99132.25</v>
      </c>
      <c r="R23" s="33">
        <v>100267.25</v>
      </c>
      <c r="S23" s="33">
        <v>99545.75</v>
      </c>
      <c r="T23" s="33">
        <v>100606.75</v>
      </c>
      <c r="U23" s="32">
        <f t="shared" si="0"/>
        <v>129.5</v>
      </c>
      <c r="V23" s="34">
        <f t="shared" si="1"/>
        <v>100.13080444735121</v>
      </c>
      <c r="W23" s="32">
        <f t="shared" si="2"/>
        <v>133.5</v>
      </c>
      <c r="X23" s="34">
        <f t="shared" si="3"/>
        <v>100.13332168225</v>
      </c>
      <c r="Y23" s="32">
        <f t="shared" si="4"/>
        <v>413.5</v>
      </c>
      <c r="Z23" s="34">
        <f t="shared" si="5"/>
        <v>100.41711955493797</v>
      </c>
      <c r="AA23" s="32">
        <f t="shared" si="6"/>
        <v>339.5</v>
      </c>
      <c r="AB23" s="34">
        <f t="shared" si="7"/>
        <v>100.33859510458301</v>
      </c>
    </row>
    <row r="24" spans="1:28" s="1" customFormat="1" ht="21" customHeight="1">
      <c r="A24" s="19" t="s">
        <v>25</v>
      </c>
      <c r="B24" s="35">
        <v>13915</v>
      </c>
      <c r="C24" s="35">
        <v>14059</v>
      </c>
      <c r="D24" s="35">
        <v>14220</v>
      </c>
      <c r="E24" s="35">
        <v>14551</v>
      </c>
      <c r="F24" s="35">
        <v>14686</v>
      </c>
      <c r="G24" s="35">
        <v>14552</v>
      </c>
      <c r="H24" s="35">
        <v>14812</v>
      </c>
      <c r="I24" s="35">
        <v>15620</v>
      </c>
      <c r="J24" s="35">
        <v>15620</v>
      </c>
      <c r="K24" s="35">
        <v>16476.5</v>
      </c>
      <c r="L24" s="35">
        <v>16476.5</v>
      </c>
      <c r="M24" s="35">
        <v>17553.5</v>
      </c>
      <c r="N24" s="35">
        <v>17553.5</v>
      </c>
      <c r="O24" s="36">
        <v>18291</v>
      </c>
      <c r="P24" s="36">
        <v>18291</v>
      </c>
      <c r="Q24" s="36">
        <v>18860.5</v>
      </c>
      <c r="R24" s="36">
        <v>18860.5</v>
      </c>
      <c r="S24" s="36">
        <v>19219.5</v>
      </c>
      <c r="T24" s="36">
        <v>19219.5</v>
      </c>
      <c r="U24" s="35">
        <f t="shared" si="0"/>
        <v>569.5</v>
      </c>
      <c r="V24" s="37">
        <f t="shared" si="1"/>
        <v>103.11355311355311</v>
      </c>
      <c r="W24" s="35">
        <f t="shared" si="2"/>
        <v>569.5</v>
      </c>
      <c r="X24" s="37">
        <f t="shared" si="3"/>
        <v>103.11355311355311</v>
      </c>
      <c r="Y24" s="35">
        <f t="shared" si="4"/>
        <v>359</v>
      </c>
      <c r="Z24" s="37">
        <f t="shared" si="5"/>
        <v>101.90344900718434</v>
      </c>
      <c r="AA24" s="35">
        <f>T24-R24</f>
        <v>359</v>
      </c>
      <c r="AB24" s="37">
        <f t="shared" si="7"/>
        <v>101.90344900718434</v>
      </c>
    </row>
    <row r="25" spans="1:28" s="1" customFormat="1" ht="21" customHeight="1">
      <c r="A25" s="23" t="s">
        <v>26</v>
      </c>
      <c r="B25" s="24">
        <v>57219</v>
      </c>
      <c r="C25" s="24">
        <v>55435</v>
      </c>
      <c r="D25" s="24">
        <v>53319</v>
      </c>
      <c r="E25" s="24">
        <v>51368</v>
      </c>
      <c r="F25" s="24">
        <v>49420</v>
      </c>
      <c r="G25" s="24">
        <v>47495.5</v>
      </c>
      <c r="H25" s="24">
        <v>46380.75</v>
      </c>
      <c r="I25" s="24">
        <v>45178</v>
      </c>
      <c r="J25" s="24">
        <v>45178</v>
      </c>
      <c r="K25" s="24">
        <v>43892.75</v>
      </c>
      <c r="L25" s="24">
        <v>43892.75</v>
      </c>
      <c r="M25" s="24">
        <v>43691.25</v>
      </c>
      <c r="N25" s="24">
        <v>43691.25</v>
      </c>
      <c r="O25" s="25">
        <v>44131.75</v>
      </c>
      <c r="P25" s="25">
        <v>44131.75</v>
      </c>
      <c r="Q25" s="25">
        <v>45074.25</v>
      </c>
      <c r="R25" s="25">
        <v>45074.25</v>
      </c>
      <c r="S25" s="25">
        <v>46300.5</v>
      </c>
      <c r="T25" s="25">
        <v>46300.5</v>
      </c>
      <c r="U25" s="24">
        <f t="shared" si="0"/>
        <v>942.5</v>
      </c>
      <c r="V25" s="26">
        <f t="shared" si="1"/>
        <v>102.13565063701304</v>
      </c>
      <c r="W25" s="24">
        <f t="shared" si="2"/>
        <v>942.5</v>
      </c>
      <c r="X25" s="26">
        <f t="shared" si="3"/>
        <v>102.13565063701304</v>
      </c>
      <c r="Y25" s="24">
        <f t="shared" si="4"/>
        <v>1226.25</v>
      </c>
      <c r="Z25" s="26">
        <f t="shared" si="5"/>
        <v>102.72051115659163</v>
      </c>
      <c r="AA25" s="24">
        <f t="shared" si="6"/>
        <v>1226.25</v>
      </c>
      <c r="AB25" s="26">
        <f t="shared" si="7"/>
        <v>102.72051115659163</v>
      </c>
    </row>
    <row r="26" spans="1:28" s="1" customFormat="1" ht="21" customHeight="1">
      <c r="A26" s="23" t="s">
        <v>27</v>
      </c>
      <c r="B26" s="24">
        <v>21675</v>
      </c>
      <c r="C26" s="24">
        <v>21716</v>
      </c>
      <c r="D26" s="24">
        <v>21764</v>
      </c>
      <c r="E26" s="24">
        <f>[1]List1!M92</f>
        <v>21816</v>
      </c>
      <c r="F26" s="24">
        <v>21892</v>
      </c>
      <c r="G26" s="24">
        <v>21974</v>
      </c>
      <c r="H26" s="24">
        <v>21481</v>
      </c>
      <c r="I26" s="24">
        <v>21123</v>
      </c>
      <c r="J26" s="24">
        <v>21832</v>
      </c>
      <c r="K26" s="24">
        <v>21062</v>
      </c>
      <c r="L26" s="24">
        <v>21771</v>
      </c>
      <c r="M26" s="24">
        <v>20213</v>
      </c>
      <c r="N26" s="24">
        <v>21357</v>
      </c>
      <c r="O26" s="25">
        <v>19533</v>
      </c>
      <c r="P26" s="25">
        <v>20526</v>
      </c>
      <c r="Q26" s="25">
        <v>18386</v>
      </c>
      <c r="R26" s="25">
        <v>19216</v>
      </c>
      <c r="S26" s="25">
        <v>17671</v>
      </c>
      <c r="T26" s="25">
        <v>18401</v>
      </c>
      <c r="U26" s="24">
        <f t="shared" si="0"/>
        <v>-1147</v>
      </c>
      <c r="V26" s="26">
        <f t="shared" si="1"/>
        <v>94.127886141401731</v>
      </c>
      <c r="W26" s="24">
        <f t="shared" si="2"/>
        <v>-1310</v>
      </c>
      <c r="X26" s="26">
        <f t="shared" si="3"/>
        <v>93.61785053103381</v>
      </c>
      <c r="Y26" s="24">
        <f t="shared" si="4"/>
        <v>-715</v>
      </c>
      <c r="Z26" s="26">
        <f t="shared" si="5"/>
        <v>96.11117154356576</v>
      </c>
      <c r="AA26" s="24">
        <f t="shared" si="6"/>
        <v>-815</v>
      </c>
      <c r="AB26" s="26">
        <f t="shared" si="7"/>
        <v>95.758742714404661</v>
      </c>
    </row>
    <row r="27" spans="1:28" s="1" customFormat="1" ht="21" customHeight="1">
      <c r="A27" s="23" t="s">
        <v>28</v>
      </c>
      <c r="B27" s="24">
        <v>667</v>
      </c>
      <c r="C27" s="24">
        <v>736</v>
      </c>
      <c r="D27" s="24">
        <v>804</v>
      </c>
      <c r="E27" s="24">
        <v>770</v>
      </c>
      <c r="F27" s="24">
        <v>768</v>
      </c>
      <c r="G27" s="24">
        <v>789</v>
      </c>
      <c r="H27" s="24">
        <v>803</v>
      </c>
      <c r="I27" s="24">
        <v>797</v>
      </c>
      <c r="J27" s="24">
        <v>797</v>
      </c>
      <c r="K27" s="24">
        <v>895</v>
      </c>
      <c r="L27" s="24">
        <v>895</v>
      </c>
      <c r="M27" s="24">
        <v>911</v>
      </c>
      <c r="N27" s="24">
        <v>911</v>
      </c>
      <c r="O27" s="25">
        <v>872</v>
      </c>
      <c r="P27" s="25">
        <v>872</v>
      </c>
      <c r="Q27" s="25">
        <v>828</v>
      </c>
      <c r="R27" s="25">
        <v>828</v>
      </c>
      <c r="S27" s="25">
        <v>854</v>
      </c>
      <c r="T27" s="25">
        <v>854</v>
      </c>
      <c r="U27" s="24">
        <f t="shared" si="0"/>
        <v>-44</v>
      </c>
      <c r="V27" s="26">
        <f t="shared" si="1"/>
        <v>94.954128440366972</v>
      </c>
      <c r="W27" s="24">
        <f t="shared" si="2"/>
        <v>-44</v>
      </c>
      <c r="X27" s="26">
        <f t="shared" si="3"/>
        <v>94.954128440366972</v>
      </c>
      <c r="Y27" s="24">
        <f t="shared" si="4"/>
        <v>26</v>
      </c>
      <c r="Z27" s="26">
        <f t="shared" si="5"/>
        <v>103.14009661835748</v>
      </c>
      <c r="AA27" s="24">
        <f t="shared" si="6"/>
        <v>26</v>
      </c>
      <c r="AB27" s="26">
        <f t="shared" si="7"/>
        <v>103.14009661835748</v>
      </c>
    </row>
    <row r="28" spans="1:28" s="1" customFormat="1" ht="21" customHeight="1" thickBot="1">
      <c r="A28" s="27" t="s">
        <v>29</v>
      </c>
      <c r="B28" s="28"/>
      <c r="C28" s="28"/>
      <c r="D28" s="28"/>
      <c r="E28" s="28"/>
      <c r="F28" s="28">
        <v>291</v>
      </c>
      <c r="G28" s="28">
        <v>286</v>
      </c>
      <c r="H28" s="28">
        <v>286</v>
      </c>
      <c r="I28" s="28">
        <v>286</v>
      </c>
      <c r="J28" s="28">
        <v>286</v>
      </c>
      <c r="K28" s="28">
        <v>286</v>
      </c>
      <c r="L28" s="28">
        <v>286</v>
      </c>
      <c r="M28" s="28">
        <v>290</v>
      </c>
      <c r="N28" s="28">
        <v>290</v>
      </c>
      <c r="O28" s="29">
        <v>290</v>
      </c>
      <c r="P28" s="29">
        <v>290</v>
      </c>
      <c r="Q28" s="29">
        <v>290</v>
      </c>
      <c r="R28" s="29">
        <v>290</v>
      </c>
      <c r="S28" s="29">
        <v>290</v>
      </c>
      <c r="T28" s="29">
        <v>290</v>
      </c>
      <c r="U28" s="28">
        <f t="shared" si="0"/>
        <v>0</v>
      </c>
      <c r="V28" s="30">
        <f t="shared" si="1"/>
        <v>100</v>
      </c>
      <c r="W28" s="28">
        <f t="shared" si="2"/>
        <v>0</v>
      </c>
      <c r="X28" s="30">
        <f t="shared" si="3"/>
        <v>100</v>
      </c>
      <c r="Y28" s="28">
        <f t="shared" si="4"/>
        <v>0</v>
      </c>
      <c r="Z28" s="30">
        <f t="shared" si="5"/>
        <v>100</v>
      </c>
      <c r="AA28" s="28">
        <f t="shared" si="6"/>
        <v>0</v>
      </c>
      <c r="AB28" s="30">
        <f t="shared" si="7"/>
        <v>100</v>
      </c>
    </row>
    <row r="29" spans="1:28" s="1" customFormat="1" ht="21" customHeight="1" thickBot="1">
      <c r="A29" s="31" t="s">
        <v>33</v>
      </c>
      <c r="B29" s="32">
        <f>SUM(B24:B27)</f>
        <v>93476</v>
      </c>
      <c r="C29" s="32">
        <f>SUM(C24:C27)</f>
        <v>91946</v>
      </c>
      <c r="D29" s="32">
        <f>SUM(D24:D27)</f>
        <v>90107</v>
      </c>
      <c r="E29" s="32">
        <f>SUM(E24:E27)</f>
        <v>88505</v>
      </c>
      <c r="F29" s="32">
        <v>87057</v>
      </c>
      <c r="G29" s="32">
        <f>SUM(G24:G28)</f>
        <v>85096.5</v>
      </c>
      <c r="H29" s="32">
        <f>SUM(H24:H28)</f>
        <v>83762.75</v>
      </c>
      <c r="I29" s="32">
        <v>83004</v>
      </c>
      <c r="J29" s="32">
        <v>83713</v>
      </c>
      <c r="K29" s="32">
        <v>82612.25</v>
      </c>
      <c r="L29" s="32">
        <v>83321.25</v>
      </c>
      <c r="M29" s="32">
        <v>82658.75</v>
      </c>
      <c r="N29" s="32">
        <v>83802.75</v>
      </c>
      <c r="O29" s="33">
        <v>83117.75</v>
      </c>
      <c r="P29" s="33">
        <v>84110.75</v>
      </c>
      <c r="Q29" s="33">
        <v>83438.75</v>
      </c>
      <c r="R29" s="33">
        <v>84268.75</v>
      </c>
      <c r="S29" s="33">
        <v>84335</v>
      </c>
      <c r="T29" s="33">
        <v>85065</v>
      </c>
      <c r="U29" s="32">
        <f t="shared" si="0"/>
        <v>321</v>
      </c>
      <c r="V29" s="34">
        <f t="shared" si="1"/>
        <v>100.38619909706409</v>
      </c>
      <c r="W29" s="32">
        <f t="shared" si="2"/>
        <v>158</v>
      </c>
      <c r="X29" s="34">
        <f t="shared" si="3"/>
        <v>100.18784757001929</v>
      </c>
      <c r="Y29" s="32">
        <f t="shared" si="4"/>
        <v>896.25</v>
      </c>
      <c r="Z29" s="34">
        <f t="shared" si="5"/>
        <v>101.07414121136762</v>
      </c>
      <c r="AA29" s="32">
        <f t="shared" si="6"/>
        <v>796.25</v>
      </c>
      <c r="AB29" s="34">
        <f t="shared" si="7"/>
        <v>100.94489356968033</v>
      </c>
    </row>
    <row r="30" spans="1:28" s="1" customFormat="1" ht="21" customHeight="1">
      <c r="A30" s="19" t="s">
        <v>25</v>
      </c>
      <c r="B30" s="35">
        <v>7928</v>
      </c>
      <c r="C30" s="35">
        <v>7879</v>
      </c>
      <c r="D30" s="35">
        <v>7991</v>
      </c>
      <c r="E30" s="35">
        <v>7848</v>
      </c>
      <c r="F30" s="35">
        <v>7871</v>
      </c>
      <c r="G30" s="35">
        <v>7892</v>
      </c>
      <c r="H30" s="35">
        <v>7753</v>
      </c>
      <c r="I30" s="35">
        <v>8095</v>
      </c>
      <c r="J30" s="35">
        <v>8095</v>
      </c>
      <c r="K30" s="35">
        <v>8498</v>
      </c>
      <c r="L30" s="35">
        <v>8498</v>
      </c>
      <c r="M30" s="35">
        <v>8855</v>
      </c>
      <c r="N30" s="35">
        <v>8855</v>
      </c>
      <c r="O30" s="36">
        <v>9189.5</v>
      </c>
      <c r="P30" s="36">
        <v>9189.5</v>
      </c>
      <c r="Q30" s="36">
        <v>9424.5</v>
      </c>
      <c r="R30" s="36">
        <v>9424.5</v>
      </c>
      <c r="S30" s="36">
        <v>9517</v>
      </c>
      <c r="T30" s="36">
        <v>9517</v>
      </c>
      <c r="U30" s="35">
        <f t="shared" si="0"/>
        <v>235</v>
      </c>
      <c r="V30" s="37">
        <f t="shared" si="1"/>
        <v>102.55726644539965</v>
      </c>
      <c r="W30" s="35">
        <f t="shared" si="2"/>
        <v>235</v>
      </c>
      <c r="X30" s="37">
        <f t="shared" si="3"/>
        <v>102.55726644539965</v>
      </c>
      <c r="Y30" s="35">
        <f t="shared" si="4"/>
        <v>92.5</v>
      </c>
      <c r="Z30" s="37">
        <f t="shared" si="5"/>
        <v>100.98148442888217</v>
      </c>
      <c r="AA30" s="35">
        <f t="shared" si="6"/>
        <v>92.5</v>
      </c>
      <c r="AB30" s="37">
        <f t="shared" si="7"/>
        <v>100.98148442888217</v>
      </c>
    </row>
    <row r="31" spans="1:28" s="1" customFormat="1" ht="21" customHeight="1">
      <c r="A31" s="23" t="s">
        <v>26</v>
      </c>
      <c r="B31" s="24">
        <v>34128</v>
      </c>
      <c r="C31" s="24">
        <v>32860</v>
      </c>
      <c r="D31" s="24">
        <v>31857</v>
      </c>
      <c r="E31" s="24">
        <v>30570</v>
      </c>
      <c r="F31" s="24">
        <v>29406</v>
      </c>
      <c r="G31" s="24">
        <v>28217.75</v>
      </c>
      <c r="H31" s="24">
        <v>27157.25</v>
      </c>
      <c r="I31" s="24">
        <v>26152.25</v>
      </c>
      <c r="J31" s="24">
        <v>26152.25</v>
      </c>
      <c r="K31" s="24">
        <v>25295</v>
      </c>
      <c r="L31" s="24">
        <v>25295</v>
      </c>
      <c r="M31" s="24">
        <v>24868.75</v>
      </c>
      <c r="N31" s="24">
        <v>24868.75</v>
      </c>
      <c r="O31" s="25">
        <v>24472</v>
      </c>
      <c r="P31" s="25">
        <v>24472</v>
      </c>
      <c r="Q31" s="25">
        <v>24647.25</v>
      </c>
      <c r="R31" s="25">
        <v>24647.25</v>
      </c>
      <c r="S31" s="25">
        <v>24916.75</v>
      </c>
      <c r="T31" s="25">
        <v>24916.75</v>
      </c>
      <c r="U31" s="24">
        <f t="shared" si="0"/>
        <v>175.25</v>
      </c>
      <c r="V31" s="26">
        <f t="shared" si="1"/>
        <v>100.71612455050669</v>
      </c>
      <c r="W31" s="24">
        <f t="shared" si="2"/>
        <v>175.25</v>
      </c>
      <c r="X31" s="26">
        <f t="shared" si="3"/>
        <v>100.71612455050669</v>
      </c>
      <c r="Y31" s="24">
        <f t="shared" si="4"/>
        <v>269.5</v>
      </c>
      <c r="Z31" s="26">
        <f t="shared" si="5"/>
        <v>101.09342827293106</v>
      </c>
      <c r="AA31" s="24">
        <f t="shared" si="6"/>
        <v>269.5</v>
      </c>
      <c r="AB31" s="26">
        <f t="shared" si="7"/>
        <v>101.09342827293106</v>
      </c>
    </row>
    <row r="32" spans="1:28" s="1" customFormat="1" ht="21" customHeight="1">
      <c r="A32" s="23" t="s">
        <v>27</v>
      </c>
      <c r="B32" s="24">
        <v>12331</v>
      </c>
      <c r="C32" s="24">
        <v>12451</v>
      </c>
      <c r="D32" s="24">
        <v>12461</v>
      </c>
      <c r="E32" s="24">
        <f>[1]List1!P92</f>
        <v>12558</v>
      </c>
      <c r="F32" s="24">
        <v>12354</v>
      </c>
      <c r="G32" s="24">
        <v>12151</v>
      </c>
      <c r="H32" s="24">
        <v>11796</v>
      </c>
      <c r="I32" s="24">
        <v>11552</v>
      </c>
      <c r="J32" s="24">
        <v>11739</v>
      </c>
      <c r="K32" s="24">
        <v>11334</v>
      </c>
      <c r="L32" s="24">
        <v>11560</v>
      </c>
      <c r="M32" s="24">
        <v>10954</v>
      </c>
      <c r="N32" s="24">
        <v>11324</v>
      </c>
      <c r="O32" s="25">
        <v>10226</v>
      </c>
      <c r="P32" s="25">
        <v>10560</v>
      </c>
      <c r="Q32" s="25">
        <v>9543</v>
      </c>
      <c r="R32" s="25">
        <v>9804</v>
      </c>
      <c r="S32" s="25">
        <v>8997</v>
      </c>
      <c r="T32" s="25">
        <v>9244</v>
      </c>
      <c r="U32" s="24">
        <f t="shared" si="0"/>
        <v>-683</v>
      </c>
      <c r="V32" s="26">
        <f t="shared" si="1"/>
        <v>93.320946606688835</v>
      </c>
      <c r="W32" s="24">
        <f t="shared" si="2"/>
        <v>-756</v>
      </c>
      <c r="X32" s="26">
        <f t="shared" si="3"/>
        <v>92.840909090909093</v>
      </c>
      <c r="Y32" s="24">
        <f t="shared" si="4"/>
        <v>-546</v>
      </c>
      <c r="Z32" s="26">
        <f t="shared" si="5"/>
        <v>94.278528764539445</v>
      </c>
      <c r="AA32" s="24">
        <f t="shared" si="6"/>
        <v>-560</v>
      </c>
      <c r="AB32" s="26">
        <f t="shared" si="7"/>
        <v>94.288045695634437</v>
      </c>
    </row>
    <row r="33" spans="1:28" s="1" customFormat="1" ht="21" customHeight="1">
      <c r="A33" s="23" t="s">
        <v>28</v>
      </c>
      <c r="B33" s="24">
        <v>230</v>
      </c>
      <c r="C33" s="24">
        <v>232</v>
      </c>
      <c r="D33" s="24">
        <v>235</v>
      </c>
      <c r="E33" s="24">
        <v>233</v>
      </c>
      <c r="F33" s="24">
        <v>241</v>
      </c>
      <c r="G33" s="24">
        <v>234</v>
      </c>
      <c r="H33" s="24">
        <v>271</v>
      </c>
      <c r="I33" s="24">
        <v>291</v>
      </c>
      <c r="J33" s="24">
        <v>291</v>
      </c>
      <c r="K33" s="24">
        <v>348</v>
      </c>
      <c r="L33" s="24">
        <v>348</v>
      </c>
      <c r="M33" s="24">
        <v>402</v>
      </c>
      <c r="N33" s="24">
        <v>402</v>
      </c>
      <c r="O33" s="25">
        <v>414</v>
      </c>
      <c r="P33" s="25">
        <v>414</v>
      </c>
      <c r="Q33" s="25">
        <v>381</v>
      </c>
      <c r="R33" s="25">
        <v>381</v>
      </c>
      <c r="S33" s="25">
        <v>404</v>
      </c>
      <c r="T33" s="25">
        <v>404</v>
      </c>
      <c r="U33" s="24">
        <f t="shared" si="0"/>
        <v>-33</v>
      </c>
      <c r="V33" s="26">
        <f t="shared" si="1"/>
        <v>92.028985507246375</v>
      </c>
      <c r="W33" s="24">
        <f t="shared" si="2"/>
        <v>-33</v>
      </c>
      <c r="X33" s="26">
        <f t="shared" si="3"/>
        <v>92.028985507246375</v>
      </c>
      <c r="Y33" s="24">
        <f t="shared" si="4"/>
        <v>23</v>
      </c>
      <c r="Z33" s="26">
        <f t="shared" si="5"/>
        <v>106.03674540682415</v>
      </c>
      <c r="AA33" s="24">
        <f t="shared" si="6"/>
        <v>23</v>
      </c>
      <c r="AB33" s="26">
        <f t="shared" si="7"/>
        <v>106.03674540682415</v>
      </c>
    </row>
    <row r="34" spans="1:28" s="1" customFormat="1" ht="21" customHeight="1" thickBot="1">
      <c r="A34" s="27" t="s">
        <v>29</v>
      </c>
      <c r="B34" s="28"/>
      <c r="C34" s="28"/>
      <c r="D34" s="28"/>
      <c r="E34" s="28"/>
      <c r="F34" s="28">
        <v>284</v>
      </c>
      <c r="G34" s="28">
        <v>280</v>
      </c>
      <c r="H34" s="28">
        <v>282</v>
      </c>
      <c r="I34" s="28">
        <v>292</v>
      </c>
      <c r="J34" s="28">
        <v>292</v>
      </c>
      <c r="K34" s="28">
        <v>264</v>
      </c>
      <c r="L34" s="28">
        <v>264</v>
      </c>
      <c r="M34" s="28">
        <v>264</v>
      </c>
      <c r="N34" s="28">
        <v>264</v>
      </c>
      <c r="O34" s="29">
        <v>264</v>
      </c>
      <c r="P34" s="29">
        <v>264</v>
      </c>
      <c r="Q34" s="29">
        <v>220</v>
      </c>
      <c r="R34" s="29">
        <v>220</v>
      </c>
      <c r="S34" s="29">
        <v>220</v>
      </c>
      <c r="T34" s="29">
        <v>220</v>
      </c>
      <c r="U34" s="28">
        <f t="shared" si="0"/>
        <v>-44</v>
      </c>
      <c r="V34" s="30">
        <f t="shared" si="1"/>
        <v>83.333333333333343</v>
      </c>
      <c r="W34" s="28">
        <f t="shared" si="2"/>
        <v>-44</v>
      </c>
      <c r="X34" s="30">
        <f t="shared" si="3"/>
        <v>83.333333333333343</v>
      </c>
      <c r="Y34" s="28">
        <f t="shared" si="4"/>
        <v>0</v>
      </c>
      <c r="Z34" s="30">
        <f t="shared" si="5"/>
        <v>100</v>
      </c>
      <c r="AA34" s="28">
        <f t="shared" si="6"/>
        <v>0</v>
      </c>
      <c r="AB34" s="30">
        <f t="shared" si="7"/>
        <v>100</v>
      </c>
    </row>
    <row r="35" spans="1:28" s="1" customFormat="1" ht="21" customHeight="1" thickBot="1">
      <c r="A35" s="31" t="s">
        <v>34</v>
      </c>
      <c r="B35" s="32">
        <f>SUM(B30:B33)</f>
        <v>54617</v>
      </c>
      <c r="C35" s="32">
        <f>SUM(C30:C33)</f>
        <v>53422</v>
      </c>
      <c r="D35" s="32">
        <f>SUM(D30:D33)</f>
        <v>52544</v>
      </c>
      <c r="E35" s="32">
        <f>SUM(E30:E33)</f>
        <v>51209</v>
      </c>
      <c r="F35" s="32">
        <v>50156</v>
      </c>
      <c r="G35" s="32">
        <f>SUM(G30:G34)</f>
        <v>48774.75</v>
      </c>
      <c r="H35" s="32">
        <f>SUM(H30:H34)</f>
        <v>47259.25</v>
      </c>
      <c r="I35" s="32">
        <v>46382.25</v>
      </c>
      <c r="J35" s="32">
        <v>46569.25</v>
      </c>
      <c r="K35" s="32">
        <v>45739</v>
      </c>
      <c r="L35" s="32">
        <v>45965</v>
      </c>
      <c r="M35" s="32">
        <v>45343.75</v>
      </c>
      <c r="N35" s="32">
        <v>45713.75</v>
      </c>
      <c r="O35" s="33">
        <v>44565.5</v>
      </c>
      <c r="P35" s="33">
        <v>44899.5</v>
      </c>
      <c r="Q35" s="33">
        <v>44215.75</v>
      </c>
      <c r="R35" s="33">
        <v>44476.75</v>
      </c>
      <c r="S35" s="33">
        <v>44054.75</v>
      </c>
      <c r="T35" s="33">
        <v>44301.75</v>
      </c>
      <c r="U35" s="32">
        <f t="shared" si="0"/>
        <v>-349.75</v>
      </c>
      <c r="V35" s="34">
        <f t="shared" si="1"/>
        <v>99.215200098731088</v>
      </c>
      <c r="W35" s="32">
        <f t="shared" si="2"/>
        <v>-422.75</v>
      </c>
      <c r="X35" s="34">
        <f t="shared" si="3"/>
        <v>99.05845276673459</v>
      </c>
      <c r="Y35" s="32">
        <f t="shared" si="4"/>
        <v>-161</v>
      </c>
      <c r="Z35" s="34">
        <f t="shared" si="5"/>
        <v>99.635876356275759</v>
      </c>
      <c r="AA35" s="32">
        <f t="shared" si="6"/>
        <v>-175</v>
      </c>
      <c r="AB35" s="34">
        <f t="shared" si="7"/>
        <v>99.606535999145621</v>
      </c>
    </row>
    <row r="36" spans="1:28" s="1" customFormat="1" ht="21" customHeight="1">
      <c r="A36" s="19" t="s">
        <v>25</v>
      </c>
      <c r="B36" s="35">
        <v>21221</v>
      </c>
      <c r="C36" s="35">
        <v>21202</v>
      </c>
      <c r="D36" s="35">
        <v>21118</v>
      </c>
      <c r="E36" s="35">
        <v>20954</v>
      </c>
      <c r="F36" s="35">
        <v>21103</v>
      </c>
      <c r="G36" s="35">
        <v>21402.5</v>
      </c>
      <c r="H36" s="35">
        <v>21839</v>
      </c>
      <c r="I36" s="35">
        <v>22518</v>
      </c>
      <c r="J36" s="35">
        <v>22518</v>
      </c>
      <c r="K36" s="35">
        <v>23258</v>
      </c>
      <c r="L36" s="35">
        <v>23258</v>
      </c>
      <c r="M36" s="35">
        <v>24240.5</v>
      </c>
      <c r="N36" s="35">
        <v>24240.5</v>
      </c>
      <c r="O36" s="36">
        <v>24962.5</v>
      </c>
      <c r="P36" s="36">
        <v>24962.5</v>
      </c>
      <c r="Q36" s="36">
        <v>25452.5</v>
      </c>
      <c r="R36" s="36">
        <v>25452.5</v>
      </c>
      <c r="S36" s="36">
        <v>25906</v>
      </c>
      <c r="T36" s="36">
        <v>25906</v>
      </c>
      <c r="U36" s="35">
        <f t="shared" si="0"/>
        <v>490</v>
      </c>
      <c r="V36" s="37">
        <f t="shared" si="1"/>
        <v>101.96294441662495</v>
      </c>
      <c r="W36" s="35">
        <f t="shared" si="2"/>
        <v>490</v>
      </c>
      <c r="X36" s="37">
        <f t="shared" si="3"/>
        <v>101.96294441662495</v>
      </c>
      <c r="Y36" s="35">
        <f t="shared" si="4"/>
        <v>453.5</v>
      </c>
      <c r="Z36" s="37">
        <f t="shared" si="5"/>
        <v>101.78175031922207</v>
      </c>
      <c r="AA36" s="35">
        <f t="shared" si="6"/>
        <v>453.5</v>
      </c>
      <c r="AB36" s="37">
        <f t="shared" si="7"/>
        <v>101.78175031922207</v>
      </c>
    </row>
    <row r="37" spans="1:28" s="1" customFormat="1" ht="21" customHeight="1">
      <c r="A37" s="23" t="s">
        <v>26</v>
      </c>
      <c r="B37" s="24">
        <v>91616</v>
      </c>
      <c r="C37" s="24">
        <v>88595</v>
      </c>
      <c r="D37" s="24">
        <v>86222</v>
      </c>
      <c r="E37" s="24">
        <v>83569</v>
      </c>
      <c r="F37" s="24">
        <v>80585</v>
      </c>
      <c r="G37" s="24">
        <v>77631.25</v>
      </c>
      <c r="H37" s="24">
        <v>75293.5</v>
      </c>
      <c r="I37" s="24">
        <v>72830.25</v>
      </c>
      <c r="J37" s="24">
        <v>72830.25</v>
      </c>
      <c r="K37" s="24">
        <v>70914</v>
      </c>
      <c r="L37" s="24">
        <v>70914</v>
      </c>
      <c r="M37" s="24">
        <v>70515.5</v>
      </c>
      <c r="N37" s="24">
        <v>70515.5</v>
      </c>
      <c r="O37" s="25">
        <v>70773.75</v>
      </c>
      <c r="P37" s="25">
        <v>70773.75</v>
      </c>
      <c r="Q37" s="25">
        <v>71339</v>
      </c>
      <c r="R37" s="25">
        <v>71339</v>
      </c>
      <c r="S37" s="25">
        <v>72290.75</v>
      </c>
      <c r="T37" s="25">
        <v>72290.75</v>
      </c>
      <c r="U37" s="24">
        <f t="shared" si="0"/>
        <v>565.25</v>
      </c>
      <c r="V37" s="26">
        <f t="shared" si="1"/>
        <v>100.79867182394602</v>
      </c>
      <c r="W37" s="24">
        <f t="shared" si="2"/>
        <v>565.25</v>
      </c>
      <c r="X37" s="26">
        <f t="shared" si="3"/>
        <v>100.79867182394602</v>
      </c>
      <c r="Y37" s="24">
        <f t="shared" si="4"/>
        <v>951.75</v>
      </c>
      <c r="Z37" s="26">
        <f t="shared" si="5"/>
        <v>101.33412299022974</v>
      </c>
      <c r="AA37" s="24">
        <f t="shared" si="6"/>
        <v>951.75</v>
      </c>
      <c r="AB37" s="26">
        <f t="shared" si="7"/>
        <v>101.33412299022974</v>
      </c>
    </row>
    <row r="38" spans="1:28" s="1" customFormat="1" ht="21" customHeight="1">
      <c r="A38" s="23" t="s">
        <v>27</v>
      </c>
      <c r="B38" s="24">
        <v>32571</v>
      </c>
      <c r="C38" s="24">
        <v>33478</v>
      </c>
      <c r="D38" s="24">
        <v>33681</v>
      </c>
      <c r="E38" s="24">
        <f>[1]List1!S92</f>
        <v>33630</v>
      </c>
      <c r="F38" s="24">
        <v>33363</v>
      </c>
      <c r="G38" s="24">
        <v>33229</v>
      </c>
      <c r="H38" s="24">
        <v>32767</v>
      </c>
      <c r="I38" s="24">
        <v>32571</v>
      </c>
      <c r="J38" s="24">
        <v>33319</v>
      </c>
      <c r="K38" s="24">
        <v>32501</v>
      </c>
      <c r="L38" s="24">
        <v>33230</v>
      </c>
      <c r="M38" s="24">
        <v>31552</v>
      </c>
      <c r="N38" s="24">
        <v>32738</v>
      </c>
      <c r="O38" s="25">
        <v>29866</v>
      </c>
      <c r="P38" s="25">
        <v>31003</v>
      </c>
      <c r="Q38" s="25">
        <v>28387</v>
      </c>
      <c r="R38" s="25">
        <v>29299</v>
      </c>
      <c r="S38" s="25">
        <v>26968</v>
      </c>
      <c r="T38" s="25">
        <v>27723</v>
      </c>
      <c r="U38" s="24">
        <f t="shared" si="0"/>
        <v>-1479</v>
      </c>
      <c r="V38" s="26">
        <f t="shared" si="1"/>
        <v>95.047880533047618</v>
      </c>
      <c r="W38" s="24">
        <f t="shared" si="2"/>
        <v>-1704</v>
      </c>
      <c r="X38" s="26">
        <f t="shared" si="3"/>
        <v>94.503757700867666</v>
      </c>
      <c r="Y38" s="24">
        <f t="shared" si="4"/>
        <v>-1419</v>
      </c>
      <c r="Z38" s="26">
        <f t="shared" si="5"/>
        <v>95.00123295874873</v>
      </c>
      <c r="AA38" s="24">
        <f t="shared" si="6"/>
        <v>-1576</v>
      </c>
      <c r="AB38" s="26">
        <f t="shared" si="7"/>
        <v>94.620976825147622</v>
      </c>
    </row>
    <row r="39" spans="1:28" s="1" customFormat="1" ht="21" customHeight="1">
      <c r="A39" s="23" t="s">
        <v>28</v>
      </c>
      <c r="B39" s="24">
        <v>1120</v>
      </c>
      <c r="C39" s="24">
        <v>1078</v>
      </c>
      <c r="D39" s="24">
        <v>1298</v>
      </c>
      <c r="E39" s="24">
        <v>1242</v>
      </c>
      <c r="F39" s="24">
        <v>1241</v>
      </c>
      <c r="G39" s="24">
        <v>1124</v>
      </c>
      <c r="H39" s="24">
        <v>1126</v>
      </c>
      <c r="I39" s="24">
        <v>1127</v>
      </c>
      <c r="J39" s="24">
        <v>1127</v>
      </c>
      <c r="K39" s="24">
        <v>1258</v>
      </c>
      <c r="L39" s="24">
        <v>1258</v>
      </c>
      <c r="M39" s="24">
        <v>1372</v>
      </c>
      <c r="N39" s="24">
        <v>1372</v>
      </c>
      <c r="O39" s="25">
        <v>1364</v>
      </c>
      <c r="P39" s="25">
        <v>1364</v>
      </c>
      <c r="Q39" s="25">
        <v>1319</v>
      </c>
      <c r="R39" s="25">
        <v>1319</v>
      </c>
      <c r="S39" s="25">
        <v>1367</v>
      </c>
      <c r="T39" s="25">
        <v>1367</v>
      </c>
      <c r="U39" s="24">
        <f t="shared" si="0"/>
        <v>-45</v>
      </c>
      <c r="V39" s="26">
        <f t="shared" si="1"/>
        <v>96.700879765395896</v>
      </c>
      <c r="W39" s="24">
        <f t="shared" si="2"/>
        <v>-45</v>
      </c>
      <c r="X39" s="26">
        <f t="shared" si="3"/>
        <v>96.700879765395896</v>
      </c>
      <c r="Y39" s="24">
        <f t="shared" si="4"/>
        <v>48</v>
      </c>
      <c r="Z39" s="26">
        <f t="shared" si="5"/>
        <v>103.63912054586808</v>
      </c>
      <c r="AA39" s="24">
        <f t="shared" si="6"/>
        <v>48</v>
      </c>
      <c r="AB39" s="26">
        <f t="shared" si="7"/>
        <v>103.63912054586808</v>
      </c>
    </row>
    <row r="40" spans="1:28" s="1" customFormat="1" ht="21" customHeight="1" thickBot="1">
      <c r="A40" s="27" t="s">
        <v>29</v>
      </c>
      <c r="B40" s="28"/>
      <c r="C40" s="28"/>
      <c r="D40" s="28"/>
      <c r="E40" s="28"/>
      <c r="F40" s="28">
        <v>812</v>
      </c>
      <c r="G40" s="28">
        <v>806</v>
      </c>
      <c r="H40" s="28">
        <v>805</v>
      </c>
      <c r="I40" s="28">
        <v>804</v>
      </c>
      <c r="J40" s="28">
        <v>804</v>
      </c>
      <c r="K40" s="28">
        <v>804</v>
      </c>
      <c r="L40" s="28">
        <v>804</v>
      </c>
      <c r="M40" s="28">
        <v>782</v>
      </c>
      <c r="N40" s="28">
        <v>782</v>
      </c>
      <c r="O40" s="29">
        <v>782</v>
      </c>
      <c r="P40" s="29">
        <v>782</v>
      </c>
      <c r="Q40" s="29">
        <v>765</v>
      </c>
      <c r="R40" s="29">
        <v>765</v>
      </c>
      <c r="S40" s="29">
        <v>765</v>
      </c>
      <c r="T40" s="29">
        <v>765</v>
      </c>
      <c r="U40" s="28">
        <f t="shared" si="0"/>
        <v>-17</v>
      </c>
      <c r="V40" s="30">
        <f t="shared" si="1"/>
        <v>97.826086956521735</v>
      </c>
      <c r="W40" s="28">
        <f t="shared" si="2"/>
        <v>-17</v>
      </c>
      <c r="X40" s="30">
        <f t="shared" si="3"/>
        <v>97.826086956521735</v>
      </c>
      <c r="Y40" s="28">
        <f t="shared" si="4"/>
        <v>0</v>
      </c>
      <c r="Z40" s="30">
        <f t="shared" si="5"/>
        <v>100</v>
      </c>
      <c r="AA40" s="28">
        <f t="shared" si="6"/>
        <v>0</v>
      </c>
      <c r="AB40" s="30">
        <f t="shared" si="7"/>
        <v>100</v>
      </c>
    </row>
    <row r="41" spans="1:28" s="1" customFormat="1" ht="21" customHeight="1" thickBot="1">
      <c r="A41" s="31" t="s">
        <v>35</v>
      </c>
      <c r="B41" s="32">
        <f>SUM(B36:B39)</f>
        <v>146528</v>
      </c>
      <c r="C41" s="32">
        <f>SUM(C36:C39)</f>
        <v>144353</v>
      </c>
      <c r="D41" s="32">
        <f>SUM(D36:D39)</f>
        <v>142319</v>
      </c>
      <c r="E41" s="32">
        <f>SUM(E36:E39)</f>
        <v>139395</v>
      </c>
      <c r="F41" s="32">
        <v>137104</v>
      </c>
      <c r="G41" s="32">
        <f>SUM(G36:G40)</f>
        <v>134192.75</v>
      </c>
      <c r="H41" s="32">
        <f>SUM(H36:H40)</f>
        <v>131830.5</v>
      </c>
      <c r="I41" s="32">
        <v>129850.25</v>
      </c>
      <c r="J41" s="32">
        <v>130598.25</v>
      </c>
      <c r="K41" s="32">
        <v>128735</v>
      </c>
      <c r="L41" s="32">
        <v>129464</v>
      </c>
      <c r="M41" s="32">
        <v>128462</v>
      </c>
      <c r="N41" s="32">
        <v>129648</v>
      </c>
      <c r="O41" s="33">
        <v>127748.25</v>
      </c>
      <c r="P41" s="33">
        <v>128885.25</v>
      </c>
      <c r="Q41" s="33">
        <v>127262.5</v>
      </c>
      <c r="R41" s="33">
        <v>128174.5</v>
      </c>
      <c r="S41" s="33">
        <v>127296.75</v>
      </c>
      <c r="T41" s="33">
        <v>128051.75</v>
      </c>
      <c r="U41" s="32">
        <f t="shared" si="0"/>
        <v>-485.75</v>
      </c>
      <c r="V41" s="34">
        <f t="shared" si="1"/>
        <v>99.619759957572811</v>
      </c>
      <c r="W41" s="32">
        <f t="shared" si="2"/>
        <v>-710.75</v>
      </c>
      <c r="X41" s="34">
        <f t="shared" si="3"/>
        <v>99.44854046525883</v>
      </c>
      <c r="Y41" s="32">
        <f t="shared" si="4"/>
        <v>34.25</v>
      </c>
      <c r="Z41" s="34">
        <f t="shared" si="5"/>
        <v>100.02691287692763</v>
      </c>
      <c r="AA41" s="32">
        <f t="shared" si="6"/>
        <v>-122.75</v>
      </c>
      <c r="AB41" s="34">
        <f t="shared" si="7"/>
        <v>99.90423212105371</v>
      </c>
    </row>
    <row r="42" spans="1:28" s="1" customFormat="1" ht="21" customHeight="1">
      <c r="A42" s="19" t="s">
        <v>25</v>
      </c>
      <c r="B42" s="35">
        <v>11904</v>
      </c>
      <c r="C42" s="35">
        <v>11855</v>
      </c>
      <c r="D42" s="35">
        <v>12062</v>
      </c>
      <c r="E42" s="35">
        <v>12163</v>
      </c>
      <c r="F42" s="35">
        <v>12165</v>
      </c>
      <c r="G42" s="35">
        <v>12301.5</v>
      </c>
      <c r="H42" s="35">
        <v>12543</v>
      </c>
      <c r="I42" s="35">
        <v>13063.5</v>
      </c>
      <c r="J42" s="35">
        <v>13063.5</v>
      </c>
      <c r="K42" s="35">
        <v>13335</v>
      </c>
      <c r="L42" s="35">
        <v>13335</v>
      </c>
      <c r="M42" s="35">
        <v>14048</v>
      </c>
      <c r="N42" s="35">
        <v>14048</v>
      </c>
      <c r="O42" s="36">
        <v>14805.5</v>
      </c>
      <c r="P42" s="36">
        <v>14805.5</v>
      </c>
      <c r="Q42" s="36">
        <v>15296</v>
      </c>
      <c r="R42" s="36">
        <v>15296</v>
      </c>
      <c r="S42" s="36">
        <v>15519</v>
      </c>
      <c r="T42" s="36">
        <v>15519</v>
      </c>
      <c r="U42" s="35">
        <f t="shared" si="0"/>
        <v>490.5</v>
      </c>
      <c r="V42" s="37">
        <f t="shared" si="1"/>
        <v>103.31295802235655</v>
      </c>
      <c r="W42" s="35">
        <f t="shared" si="2"/>
        <v>490.5</v>
      </c>
      <c r="X42" s="37">
        <f t="shared" si="3"/>
        <v>103.31295802235655</v>
      </c>
      <c r="Y42" s="35">
        <f t="shared" si="4"/>
        <v>223</v>
      </c>
      <c r="Z42" s="37">
        <f t="shared" si="5"/>
        <v>101.45789748953975</v>
      </c>
      <c r="AA42" s="35">
        <f t="shared" si="6"/>
        <v>223</v>
      </c>
      <c r="AB42" s="37">
        <f t="shared" si="7"/>
        <v>101.45789748953975</v>
      </c>
    </row>
    <row r="43" spans="1:28" s="1" customFormat="1" ht="21" customHeight="1">
      <c r="A43" s="23" t="s">
        <v>26</v>
      </c>
      <c r="B43" s="24">
        <v>47666</v>
      </c>
      <c r="C43" s="24">
        <v>46303</v>
      </c>
      <c r="D43" s="24">
        <v>44605</v>
      </c>
      <c r="E43" s="24">
        <v>43013</v>
      </c>
      <c r="F43" s="24">
        <v>41534</v>
      </c>
      <c r="G43" s="24">
        <v>39969</v>
      </c>
      <c r="H43" s="24">
        <v>38785</v>
      </c>
      <c r="I43" s="24">
        <v>37505.5</v>
      </c>
      <c r="J43" s="24">
        <v>37505.5</v>
      </c>
      <c r="K43" s="24">
        <v>36351.75</v>
      </c>
      <c r="L43" s="24">
        <v>36351.75</v>
      </c>
      <c r="M43" s="24">
        <v>36098.75</v>
      </c>
      <c r="N43" s="24">
        <v>36098.75</v>
      </c>
      <c r="O43" s="25">
        <v>36224.75</v>
      </c>
      <c r="P43" s="25">
        <v>36224.75</v>
      </c>
      <c r="Q43" s="25">
        <v>36434.75</v>
      </c>
      <c r="R43" s="25">
        <v>36434.75</v>
      </c>
      <c r="S43" s="25">
        <v>37262.5</v>
      </c>
      <c r="T43" s="25">
        <v>37262.5</v>
      </c>
      <c r="U43" s="24">
        <f t="shared" si="0"/>
        <v>210</v>
      </c>
      <c r="V43" s="26">
        <f t="shared" si="1"/>
        <v>100.57971414571529</v>
      </c>
      <c r="W43" s="24">
        <f t="shared" si="2"/>
        <v>210</v>
      </c>
      <c r="X43" s="26">
        <f t="shared" si="3"/>
        <v>100.57971414571529</v>
      </c>
      <c r="Y43" s="24">
        <f t="shared" si="4"/>
        <v>827.75</v>
      </c>
      <c r="Z43" s="26">
        <f t="shared" si="5"/>
        <v>102.27186957506227</v>
      </c>
      <c r="AA43" s="24">
        <f t="shared" si="6"/>
        <v>827.75</v>
      </c>
      <c r="AB43" s="26">
        <f t="shared" si="7"/>
        <v>102.27186957506227</v>
      </c>
    </row>
    <row r="44" spans="1:28" s="1" customFormat="1" ht="21" customHeight="1">
      <c r="A44" s="23" t="s">
        <v>27</v>
      </c>
      <c r="B44" s="24">
        <v>17012</v>
      </c>
      <c r="C44" s="24">
        <v>17233</v>
      </c>
      <c r="D44" s="24">
        <v>17256</v>
      </c>
      <c r="E44" s="24">
        <f>[1]List1!V92</f>
        <v>17021</v>
      </c>
      <c r="F44" s="24">
        <v>16936</v>
      </c>
      <c r="G44" s="24">
        <v>16916</v>
      </c>
      <c r="H44" s="24">
        <v>16568</v>
      </c>
      <c r="I44" s="24">
        <v>16240</v>
      </c>
      <c r="J44" s="24">
        <v>16608</v>
      </c>
      <c r="K44" s="24">
        <v>15788</v>
      </c>
      <c r="L44" s="24">
        <v>16253</v>
      </c>
      <c r="M44" s="24">
        <v>15061</v>
      </c>
      <c r="N44" s="24">
        <v>15852</v>
      </c>
      <c r="O44" s="25">
        <v>14315</v>
      </c>
      <c r="P44" s="25">
        <v>14971</v>
      </c>
      <c r="Q44" s="25">
        <v>13588</v>
      </c>
      <c r="R44" s="25">
        <v>14085</v>
      </c>
      <c r="S44" s="25">
        <v>13043</v>
      </c>
      <c r="T44" s="25">
        <v>13471</v>
      </c>
      <c r="U44" s="24">
        <f t="shared" si="0"/>
        <v>-727</v>
      </c>
      <c r="V44" s="26">
        <f t="shared" si="1"/>
        <v>94.921411107230185</v>
      </c>
      <c r="W44" s="24">
        <f t="shared" si="2"/>
        <v>-886</v>
      </c>
      <c r="X44" s="26">
        <f t="shared" si="3"/>
        <v>94.081891657203926</v>
      </c>
      <c r="Y44" s="24">
        <f t="shared" si="4"/>
        <v>-545</v>
      </c>
      <c r="Z44" s="26">
        <f t="shared" si="5"/>
        <v>95.989108036502799</v>
      </c>
      <c r="AA44" s="24">
        <f t="shared" si="6"/>
        <v>-614</v>
      </c>
      <c r="AB44" s="26">
        <f t="shared" si="7"/>
        <v>95.640752573659924</v>
      </c>
    </row>
    <row r="45" spans="1:28" s="1" customFormat="1" ht="21" customHeight="1">
      <c r="A45" s="23" t="s">
        <v>28</v>
      </c>
      <c r="B45" s="24">
        <v>474</v>
      </c>
      <c r="C45" s="24">
        <v>520</v>
      </c>
      <c r="D45" s="24">
        <v>589</v>
      </c>
      <c r="E45" s="24">
        <v>529</v>
      </c>
      <c r="F45" s="24">
        <v>500</v>
      </c>
      <c r="G45" s="24">
        <v>488</v>
      </c>
      <c r="H45" s="24">
        <v>530</v>
      </c>
      <c r="I45" s="24">
        <v>501</v>
      </c>
      <c r="J45" s="24">
        <v>501</v>
      </c>
      <c r="K45" s="24">
        <v>489</v>
      </c>
      <c r="L45" s="24">
        <v>489</v>
      </c>
      <c r="M45" s="24">
        <v>470</v>
      </c>
      <c r="N45" s="24">
        <v>470</v>
      </c>
      <c r="O45" s="25">
        <v>492</v>
      </c>
      <c r="P45" s="25">
        <v>492</v>
      </c>
      <c r="Q45" s="25">
        <v>473</v>
      </c>
      <c r="R45" s="25">
        <v>473</v>
      </c>
      <c r="S45" s="25">
        <v>429</v>
      </c>
      <c r="T45" s="25">
        <v>429</v>
      </c>
      <c r="U45" s="24">
        <f t="shared" si="0"/>
        <v>-19</v>
      </c>
      <c r="V45" s="26">
        <f t="shared" si="1"/>
        <v>96.138211382113823</v>
      </c>
      <c r="W45" s="24">
        <f t="shared" si="2"/>
        <v>-19</v>
      </c>
      <c r="X45" s="26">
        <f t="shared" si="3"/>
        <v>96.138211382113823</v>
      </c>
      <c r="Y45" s="24">
        <f t="shared" si="4"/>
        <v>-44</v>
      </c>
      <c r="Z45" s="26">
        <f t="shared" si="5"/>
        <v>90.697674418604649</v>
      </c>
      <c r="AA45" s="24">
        <f t="shared" si="6"/>
        <v>-44</v>
      </c>
      <c r="AB45" s="26">
        <f t="shared" si="7"/>
        <v>90.697674418604649</v>
      </c>
    </row>
    <row r="46" spans="1:28" s="1" customFormat="1" ht="21" customHeight="1" thickBot="1">
      <c r="A46" s="27" t="s">
        <v>29</v>
      </c>
      <c r="B46" s="28"/>
      <c r="C46" s="28"/>
      <c r="D46" s="28"/>
      <c r="E46" s="28"/>
      <c r="F46" s="28">
        <v>290</v>
      </c>
      <c r="G46" s="28">
        <v>297</v>
      </c>
      <c r="H46" s="28">
        <v>297</v>
      </c>
      <c r="I46" s="28">
        <v>240</v>
      </c>
      <c r="J46" s="28">
        <v>240</v>
      </c>
      <c r="K46" s="28">
        <v>240</v>
      </c>
      <c r="L46" s="28">
        <v>240</v>
      </c>
      <c r="M46" s="28">
        <v>240</v>
      </c>
      <c r="N46" s="28">
        <v>240</v>
      </c>
      <c r="O46" s="29">
        <v>240</v>
      </c>
      <c r="P46" s="29">
        <v>240</v>
      </c>
      <c r="Q46" s="29">
        <v>240</v>
      </c>
      <c r="R46" s="29">
        <v>240</v>
      </c>
      <c r="S46" s="29">
        <v>240</v>
      </c>
      <c r="T46" s="29">
        <v>240</v>
      </c>
      <c r="U46" s="28">
        <f t="shared" si="0"/>
        <v>0</v>
      </c>
      <c r="V46" s="30">
        <f t="shared" si="1"/>
        <v>100</v>
      </c>
      <c r="W46" s="28">
        <f t="shared" si="2"/>
        <v>0</v>
      </c>
      <c r="X46" s="30">
        <f t="shared" si="3"/>
        <v>100</v>
      </c>
      <c r="Y46" s="28">
        <f t="shared" si="4"/>
        <v>0</v>
      </c>
      <c r="Z46" s="30">
        <f t="shared" si="5"/>
        <v>100</v>
      </c>
      <c r="AA46" s="28">
        <f t="shared" si="6"/>
        <v>0</v>
      </c>
      <c r="AB46" s="30">
        <f t="shared" si="7"/>
        <v>100</v>
      </c>
    </row>
    <row r="47" spans="1:28" s="1" customFormat="1" ht="21" customHeight="1" thickBot="1">
      <c r="A47" s="31" t="s">
        <v>36</v>
      </c>
      <c r="B47" s="32">
        <f>SUM(B42:B45)</f>
        <v>77056</v>
      </c>
      <c r="C47" s="32">
        <f>SUM(C42:C45)</f>
        <v>75911</v>
      </c>
      <c r="D47" s="32">
        <f>SUM(D42:D45)</f>
        <v>74512</v>
      </c>
      <c r="E47" s="32">
        <f>SUM(E42:E45)</f>
        <v>72726</v>
      </c>
      <c r="F47" s="32">
        <v>71425</v>
      </c>
      <c r="G47" s="32">
        <f>SUM(G42:G46)</f>
        <v>69971.5</v>
      </c>
      <c r="H47" s="32">
        <f>SUM(H42:H46)</f>
        <v>68723</v>
      </c>
      <c r="I47" s="32">
        <v>67550</v>
      </c>
      <c r="J47" s="32">
        <v>67918</v>
      </c>
      <c r="K47" s="32">
        <v>66203.75</v>
      </c>
      <c r="L47" s="32">
        <v>66668.75</v>
      </c>
      <c r="M47" s="32">
        <v>65917.75</v>
      </c>
      <c r="N47" s="32">
        <v>66708.75</v>
      </c>
      <c r="O47" s="33">
        <v>66077.25</v>
      </c>
      <c r="P47" s="33">
        <v>66733.25</v>
      </c>
      <c r="Q47" s="33">
        <v>66031.75</v>
      </c>
      <c r="R47" s="33">
        <v>66528.75</v>
      </c>
      <c r="S47" s="33">
        <v>66493.5</v>
      </c>
      <c r="T47" s="33">
        <v>66921.5</v>
      </c>
      <c r="U47" s="32">
        <f t="shared" si="0"/>
        <v>-45.5</v>
      </c>
      <c r="V47" s="34">
        <f t="shared" si="1"/>
        <v>99.93114120215354</v>
      </c>
      <c r="W47" s="32">
        <f t="shared" si="2"/>
        <v>-204.5</v>
      </c>
      <c r="X47" s="34">
        <f t="shared" si="3"/>
        <v>99.693556060884191</v>
      </c>
      <c r="Y47" s="32">
        <f t="shared" si="4"/>
        <v>461.75</v>
      </c>
      <c r="Z47" s="34">
        <f t="shared" si="5"/>
        <v>100.69928481374491</v>
      </c>
      <c r="AA47" s="32">
        <f t="shared" si="6"/>
        <v>392.75</v>
      </c>
      <c r="AB47" s="34">
        <f t="shared" si="7"/>
        <v>100.5903462788644</v>
      </c>
    </row>
    <row r="48" spans="1:28" s="1" customFormat="1" ht="21" customHeight="1">
      <c r="A48" s="19" t="s">
        <v>25</v>
      </c>
      <c r="B48" s="35">
        <v>15393</v>
      </c>
      <c r="C48" s="35">
        <v>15277</v>
      </c>
      <c r="D48" s="35">
        <v>15360</v>
      </c>
      <c r="E48" s="35">
        <v>15834</v>
      </c>
      <c r="F48" s="35">
        <v>15640</v>
      </c>
      <c r="G48" s="35">
        <v>15501.5</v>
      </c>
      <c r="H48" s="35">
        <v>16063.5</v>
      </c>
      <c r="I48" s="35">
        <v>16659</v>
      </c>
      <c r="J48" s="35">
        <v>16659</v>
      </c>
      <c r="K48" s="35">
        <v>17459.5</v>
      </c>
      <c r="L48" s="35">
        <v>17459.5</v>
      </c>
      <c r="M48" s="35">
        <v>18245</v>
      </c>
      <c r="N48" s="35">
        <v>18245</v>
      </c>
      <c r="O48" s="36">
        <v>18982.5</v>
      </c>
      <c r="P48" s="36">
        <v>18982.5</v>
      </c>
      <c r="Q48" s="36">
        <v>19442</v>
      </c>
      <c r="R48" s="36">
        <v>19442</v>
      </c>
      <c r="S48" s="36">
        <v>19722</v>
      </c>
      <c r="T48" s="36">
        <v>19722</v>
      </c>
      <c r="U48" s="35">
        <f t="shared" si="0"/>
        <v>459.5</v>
      </c>
      <c r="V48" s="37">
        <f t="shared" si="1"/>
        <v>102.42065059923613</v>
      </c>
      <c r="W48" s="35">
        <f t="shared" si="2"/>
        <v>459.5</v>
      </c>
      <c r="X48" s="37">
        <f t="shared" si="3"/>
        <v>102.42065059923613</v>
      </c>
      <c r="Y48" s="35">
        <f t="shared" si="4"/>
        <v>280</v>
      </c>
      <c r="Z48" s="37">
        <f t="shared" si="5"/>
        <v>101.44018105133216</v>
      </c>
      <c r="AA48" s="35">
        <f t="shared" si="6"/>
        <v>280</v>
      </c>
      <c r="AB48" s="37">
        <f t="shared" si="7"/>
        <v>101.44018105133216</v>
      </c>
    </row>
    <row r="49" spans="1:28" s="1" customFormat="1" ht="21" customHeight="1">
      <c r="A49" s="23" t="s">
        <v>26</v>
      </c>
      <c r="B49" s="24">
        <v>59874</v>
      </c>
      <c r="C49" s="24">
        <v>58238</v>
      </c>
      <c r="D49" s="24">
        <v>56293</v>
      </c>
      <c r="E49" s="24">
        <v>53924</v>
      </c>
      <c r="F49" s="24">
        <v>52340</v>
      </c>
      <c r="G49" s="24">
        <v>50344.5</v>
      </c>
      <c r="H49" s="24">
        <v>48353.25</v>
      </c>
      <c r="I49" s="24">
        <v>46575.75</v>
      </c>
      <c r="J49" s="24">
        <v>46575.75</v>
      </c>
      <c r="K49" s="24">
        <v>45186.75</v>
      </c>
      <c r="L49" s="24">
        <v>45186.75</v>
      </c>
      <c r="M49" s="24">
        <v>44854.5</v>
      </c>
      <c r="N49" s="24">
        <v>44854.5</v>
      </c>
      <c r="O49" s="25">
        <v>44656.75</v>
      </c>
      <c r="P49" s="25">
        <v>44656.75</v>
      </c>
      <c r="Q49" s="25">
        <v>45187</v>
      </c>
      <c r="R49" s="25">
        <v>45187</v>
      </c>
      <c r="S49" s="25">
        <v>45850</v>
      </c>
      <c r="T49" s="25">
        <v>45850</v>
      </c>
      <c r="U49" s="24">
        <f t="shared" si="0"/>
        <v>530.25</v>
      </c>
      <c r="V49" s="26">
        <f t="shared" si="1"/>
        <v>101.18739048408136</v>
      </c>
      <c r="W49" s="24">
        <f t="shared" si="2"/>
        <v>530.25</v>
      </c>
      <c r="X49" s="26">
        <f t="shared" si="3"/>
        <v>101.18739048408136</v>
      </c>
      <c r="Y49" s="24">
        <f t="shared" si="4"/>
        <v>663</v>
      </c>
      <c r="Z49" s="26">
        <f t="shared" si="5"/>
        <v>101.46723615199062</v>
      </c>
      <c r="AA49" s="24">
        <f t="shared" si="6"/>
        <v>663</v>
      </c>
      <c r="AB49" s="26">
        <f t="shared" si="7"/>
        <v>101.46723615199062</v>
      </c>
    </row>
    <row r="50" spans="1:28" s="1" customFormat="1" ht="21" customHeight="1">
      <c r="A50" s="23" t="s">
        <v>27</v>
      </c>
      <c r="B50" s="24">
        <v>24233</v>
      </c>
      <c r="C50" s="24">
        <v>24043</v>
      </c>
      <c r="D50" s="24">
        <v>23967</v>
      </c>
      <c r="E50" s="24">
        <f>[1]List1!Y92</f>
        <v>24170</v>
      </c>
      <c r="F50" s="24">
        <v>23914</v>
      </c>
      <c r="G50" s="24">
        <v>23653</v>
      </c>
      <c r="H50" s="24">
        <v>23501</v>
      </c>
      <c r="I50" s="24">
        <v>23156</v>
      </c>
      <c r="J50" s="24">
        <v>23629</v>
      </c>
      <c r="K50" s="24">
        <v>22860</v>
      </c>
      <c r="L50" s="24">
        <v>23447</v>
      </c>
      <c r="M50" s="24">
        <v>22041</v>
      </c>
      <c r="N50" s="24">
        <v>22989</v>
      </c>
      <c r="O50" s="25">
        <v>21016</v>
      </c>
      <c r="P50" s="25">
        <v>21851</v>
      </c>
      <c r="Q50" s="25">
        <v>19918</v>
      </c>
      <c r="R50" s="25">
        <v>20510</v>
      </c>
      <c r="S50" s="25">
        <v>18911</v>
      </c>
      <c r="T50" s="25">
        <v>19451</v>
      </c>
      <c r="U50" s="24">
        <f t="shared" si="0"/>
        <v>-1098</v>
      </c>
      <c r="V50" s="26">
        <f t="shared" si="1"/>
        <v>94.775409212028933</v>
      </c>
      <c r="W50" s="24">
        <f t="shared" si="2"/>
        <v>-1341</v>
      </c>
      <c r="X50" s="26">
        <f t="shared" si="3"/>
        <v>93.86298109926318</v>
      </c>
      <c r="Y50" s="24">
        <f t="shared" si="4"/>
        <v>-1007</v>
      </c>
      <c r="Z50" s="26">
        <f t="shared" si="5"/>
        <v>94.944271513204143</v>
      </c>
      <c r="AA50" s="24">
        <f t="shared" si="6"/>
        <v>-1059</v>
      </c>
      <c r="AB50" s="26">
        <f t="shared" si="7"/>
        <v>94.836665041443197</v>
      </c>
    </row>
    <row r="51" spans="1:28" s="1" customFormat="1" ht="21" customHeight="1">
      <c r="A51" s="23" t="s">
        <v>28</v>
      </c>
      <c r="B51" s="24">
        <v>751</v>
      </c>
      <c r="C51" s="24">
        <v>805</v>
      </c>
      <c r="D51" s="24">
        <v>960</v>
      </c>
      <c r="E51" s="24">
        <v>939</v>
      </c>
      <c r="F51" s="24">
        <v>948</v>
      </c>
      <c r="G51" s="24">
        <v>850</v>
      </c>
      <c r="H51" s="24">
        <v>846</v>
      </c>
      <c r="I51" s="24">
        <v>805</v>
      </c>
      <c r="J51" s="24">
        <v>805</v>
      </c>
      <c r="K51" s="24">
        <v>825</v>
      </c>
      <c r="L51" s="24">
        <v>825</v>
      </c>
      <c r="M51" s="24">
        <v>797</v>
      </c>
      <c r="N51" s="24">
        <v>797</v>
      </c>
      <c r="O51" s="25">
        <v>779</v>
      </c>
      <c r="P51" s="25">
        <v>779</v>
      </c>
      <c r="Q51" s="25">
        <v>767</v>
      </c>
      <c r="R51" s="25">
        <v>767</v>
      </c>
      <c r="S51" s="25">
        <v>797</v>
      </c>
      <c r="T51" s="25">
        <v>797</v>
      </c>
      <c r="U51" s="24">
        <f t="shared" si="0"/>
        <v>-12</v>
      </c>
      <c r="V51" s="26">
        <f t="shared" si="1"/>
        <v>98.459563543003853</v>
      </c>
      <c r="W51" s="24">
        <f t="shared" si="2"/>
        <v>-12</v>
      </c>
      <c r="X51" s="26">
        <f t="shared" si="3"/>
        <v>98.459563543003853</v>
      </c>
      <c r="Y51" s="24">
        <f t="shared" si="4"/>
        <v>30</v>
      </c>
      <c r="Z51" s="26">
        <f t="shared" si="5"/>
        <v>103.91134289439374</v>
      </c>
      <c r="AA51" s="24">
        <f t="shared" si="6"/>
        <v>30</v>
      </c>
      <c r="AB51" s="26">
        <f t="shared" si="7"/>
        <v>103.91134289439374</v>
      </c>
    </row>
    <row r="52" spans="1:28" s="1" customFormat="1" ht="21" customHeight="1" thickBot="1">
      <c r="A52" s="27" t="s">
        <v>29</v>
      </c>
      <c r="B52" s="28"/>
      <c r="C52" s="28"/>
      <c r="D52" s="28"/>
      <c r="E52" s="28"/>
      <c r="F52" s="28">
        <v>325</v>
      </c>
      <c r="G52" s="28">
        <v>326</v>
      </c>
      <c r="H52" s="28">
        <v>311</v>
      </c>
      <c r="I52" s="28">
        <v>304</v>
      </c>
      <c r="J52" s="28">
        <v>304</v>
      </c>
      <c r="K52" s="28">
        <v>302</v>
      </c>
      <c r="L52" s="28">
        <v>302</v>
      </c>
      <c r="M52" s="28">
        <v>302</v>
      </c>
      <c r="N52" s="28">
        <v>302</v>
      </c>
      <c r="O52" s="29">
        <v>302</v>
      </c>
      <c r="P52" s="29">
        <v>302</v>
      </c>
      <c r="Q52" s="29">
        <v>302</v>
      </c>
      <c r="R52" s="29">
        <v>302</v>
      </c>
      <c r="S52" s="29">
        <v>266</v>
      </c>
      <c r="T52" s="29">
        <v>266</v>
      </c>
      <c r="U52" s="28">
        <f t="shared" si="0"/>
        <v>0</v>
      </c>
      <c r="V52" s="30">
        <f t="shared" si="1"/>
        <v>100</v>
      </c>
      <c r="W52" s="28">
        <f t="shared" si="2"/>
        <v>0</v>
      </c>
      <c r="X52" s="30">
        <f t="shared" si="3"/>
        <v>100</v>
      </c>
      <c r="Y52" s="28">
        <f t="shared" si="4"/>
        <v>-36</v>
      </c>
      <c r="Z52" s="30">
        <f t="shared" si="5"/>
        <v>88.079470198675494</v>
      </c>
      <c r="AA52" s="28">
        <f t="shared" si="6"/>
        <v>-36</v>
      </c>
      <c r="AB52" s="30">
        <f t="shared" si="7"/>
        <v>88.079470198675494</v>
      </c>
    </row>
    <row r="53" spans="1:28" s="1" customFormat="1" ht="21" customHeight="1" thickBot="1">
      <c r="A53" s="31" t="s">
        <v>37</v>
      </c>
      <c r="B53" s="32">
        <f>SUM(B48:B51)</f>
        <v>100251</v>
      </c>
      <c r="C53" s="32">
        <f>SUM(C48:C51)</f>
        <v>98363</v>
      </c>
      <c r="D53" s="32">
        <f>SUM(D48:D51)</f>
        <v>96580</v>
      </c>
      <c r="E53" s="32">
        <f>SUM(E48:E51)</f>
        <v>94867</v>
      </c>
      <c r="F53" s="32">
        <v>93167</v>
      </c>
      <c r="G53" s="32">
        <f>SUM(G48:G52)</f>
        <v>90675</v>
      </c>
      <c r="H53" s="32">
        <f>SUM(H48:H52)</f>
        <v>89074.75</v>
      </c>
      <c r="I53" s="32">
        <v>87499.75</v>
      </c>
      <c r="J53" s="32">
        <v>87972.75</v>
      </c>
      <c r="K53" s="32">
        <v>86633.25</v>
      </c>
      <c r="L53" s="32">
        <v>87220.25</v>
      </c>
      <c r="M53" s="32">
        <v>86239.5</v>
      </c>
      <c r="N53" s="32">
        <v>87187.5</v>
      </c>
      <c r="O53" s="33">
        <v>85736.25</v>
      </c>
      <c r="P53" s="33">
        <v>86571.25</v>
      </c>
      <c r="Q53" s="33">
        <v>85616</v>
      </c>
      <c r="R53" s="33">
        <v>86208</v>
      </c>
      <c r="S53" s="33">
        <v>85546</v>
      </c>
      <c r="T53" s="33">
        <v>86086</v>
      </c>
      <c r="U53" s="32">
        <f t="shared" si="0"/>
        <v>-120.25</v>
      </c>
      <c r="V53" s="34">
        <f t="shared" si="1"/>
        <v>99.859744273863157</v>
      </c>
      <c r="W53" s="32">
        <f t="shared" si="2"/>
        <v>-363.25</v>
      </c>
      <c r="X53" s="34">
        <f t="shared" si="3"/>
        <v>99.580403424924555</v>
      </c>
      <c r="Y53" s="32">
        <f t="shared" si="4"/>
        <v>-70</v>
      </c>
      <c r="Z53" s="34">
        <f t="shared" si="5"/>
        <v>99.918239581386658</v>
      </c>
      <c r="AA53" s="32">
        <f t="shared" si="6"/>
        <v>-122</v>
      </c>
      <c r="AB53" s="34">
        <f t="shared" si="7"/>
        <v>99.85848181143281</v>
      </c>
    </row>
    <row r="54" spans="1:28" s="1" customFormat="1" ht="21" customHeight="1">
      <c r="A54" s="19" t="s">
        <v>25</v>
      </c>
      <c r="B54" s="35">
        <v>14342</v>
      </c>
      <c r="C54" s="35">
        <v>14748</v>
      </c>
      <c r="D54" s="35">
        <v>14701</v>
      </c>
      <c r="E54" s="35">
        <v>14666</v>
      </c>
      <c r="F54" s="35">
        <v>14993</v>
      </c>
      <c r="G54" s="35">
        <v>15076</v>
      </c>
      <c r="H54" s="35">
        <v>15265.5</v>
      </c>
      <c r="I54" s="35">
        <v>15863</v>
      </c>
      <c r="J54" s="35">
        <v>15863</v>
      </c>
      <c r="K54" s="35">
        <v>16554</v>
      </c>
      <c r="L54" s="35">
        <v>16554</v>
      </c>
      <c r="M54" s="35">
        <v>17374</v>
      </c>
      <c r="N54" s="35">
        <v>17374</v>
      </c>
      <c r="O54" s="36">
        <v>17854</v>
      </c>
      <c r="P54" s="36">
        <v>17854</v>
      </c>
      <c r="Q54" s="36">
        <v>18431</v>
      </c>
      <c r="R54" s="36">
        <v>18431</v>
      </c>
      <c r="S54" s="36">
        <v>18931.5</v>
      </c>
      <c r="T54" s="36">
        <v>18931.5</v>
      </c>
      <c r="U54" s="35">
        <f t="shared" si="0"/>
        <v>577</v>
      </c>
      <c r="V54" s="37">
        <f t="shared" si="1"/>
        <v>103.23176879130726</v>
      </c>
      <c r="W54" s="35">
        <f t="shared" si="2"/>
        <v>577</v>
      </c>
      <c r="X54" s="37">
        <f t="shared" si="3"/>
        <v>103.23176879130726</v>
      </c>
      <c r="Y54" s="35">
        <f t="shared" si="4"/>
        <v>500.5</v>
      </c>
      <c r="Z54" s="37">
        <f t="shared" si="5"/>
        <v>102.71553361184959</v>
      </c>
      <c r="AA54" s="35">
        <f t="shared" si="6"/>
        <v>500.5</v>
      </c>
      <c r="AB54" s="37">
        <f t="shared" si="7"/>
        <v>102.71553361184959</v>
      </c>
    </row>
    <row r="55" spans="1:28" s="1" customFormat="1" ht="21" customHeight="1">
      <c r="A55" s="23" t="s">
        <v>26</v>
      </c>
      <c r="B55" s="24">
        <v>56307</v>
      </c>
      <c r="C55" s="24">
        <v>54653</v>
      </c>
      <c r="D55" s="24">
        <v>52884</v>
      </c>
      <c r="E55" s="24">
        <v>51213</v>
      </c>
      <c r="F55" s="24">
        <v>49720</v>
      </c>
      <c r="G55" s="24">
        <v>47798.5</v>
      </c>
      <c r="H55" s="24">
        <v>45979.75</v>
      </c>
      <c r="I55" s="24">
        <v>44380.5</v>
      </c>
      <c r="J55" s="24">
        <v>44380.5</v>
      </c>
      <c r="K55" s="24">
        <v>43127.75</v>
      </c>
      <c r="L55" s="24">
        <v>43127.75</v>
      </c>
      <c r="M55" s="24">
        <v>42791.5</v>
      </c>
      <c r="N55" s="24">
        <v>42791.5</v>
      </c>
      <c r="O55" s="25">
        <v>42930.25</v>
      </c>
      <c r="P55" s="25">
        <v>42930.25</v>
      </c>
      <c r="Q55" s="25">
        <v>43214</v>
      </c>
      <c r="R55" s="25">
        <v>43214</v>
      </c>
      <c r="S55" s="25">
        <v>43936</v>
      </c>
      <c r="T55" s="25">
        <v>43936</v>
      </c>
      <c r="U55" s="24">
        <f t="shared" si="0"/>
        <v>283.75</v>
      </c>
      <c r="V55" s="26">
        <f t="shared" si="1"/>
        <v>100.66095585280775</v>
      </c>
      <c r="W55" s="24">
        <f t="shared" si="2"/>
        <v>283.75</v>
      </c>
      <c r="X55" s="26">
        <f t="shared" si="3"/>
        <v>100.66095585280775</v>
      </c>
      <c r="Y55" s="24">
        <f t="shared" si="4"/>
        <v>722</v>
      </c>
      <c r="Z55" s="26">
        <f t="shared" si="5"/>
        <v>101.67075484796592</v>
      </c>
      <c r="AA55" s="24">
        <f t="shared" si="6"/>
        <v>722</v>
      </c>
      <c r="AB55" s="26">
        <f t="shared" si="7"/>
        <v>101.67075484796592</v>
      </c>
    </row>
    <row r="56" spans="1:28" s="1" customFormat="1" ht="21" customHeight="1">
      <c r="A56" s="23" t="s">
        <v>27</v>
      </c>
      <c r="B56" s="24">
        <v>21278</v>
      </c>
      <c r="C56" s="24">
        <v>21795</v>
      </c>
      <c r="D56" s="24">
        <f>21825+0</f>
        <v>21825</v>
      </c>
      <c r="E56" s="24">
        <f>[1]List1!AB92</f>
        <v>21588</v>
      </c>
      <c r="F56" s="24">
        <v>21400</v>
      </c>
      <c r="G56" s="24">
        <v>21252</v>
      </c>
      <c r="H56" s="24">
        <v>20968</v>
      </c>
      <c r="I56" s="24">
        <v>20786</v>
      </c>
      <c r="J56" s="24">
        <v>21010</v>
      </c>
      <c r="K56" s="24">
        <v>20550</v>
      </c>
      <c r="L56" s="24">
        <v>20788</v>
      </c>
      <c r="M56" s="24">
        <v>20008</v>
      </c>
      <c r="N56" s="24">
        <v>20522</v>
      </c>
      <c r="O56" s="25">
        <v>18663</v>
      </c>
      <c r="P56" s="25">
        <v>19240</v>
      </c>
      <c r="Q56" s="25">
        <v>17445</v>
      </c>
      <c r="R56" s="25">
        <v>17973</v>
      </c>
      <c r="S56" s="25">
        <v>16713</v>
      </c>
      <c r="T56" s="25">
        <v>17249</v>
      </c>
      <c r="U56" s="24">
        <f t="shared" si="0"/>
        <v>-1218</v>
      </c>
      <c r="V56" s="26">
        <f t="shared" si="1"/>
        <v>93.473718051760173</v>
      </c>
      <c r="W56" s="24">
        <f t="shared" si="2"/>
        <v>-1267</v>
      </c>
      <c r="X56" s="26">
        <f t="shared" si="3"/>
        <v>93.414760914760919</v>
      </c>
      <c r="Y56" s="24">
        <f t="shared" si="4"/>
        <v>-732</v>
      </c>
      <c r="Z56" s="26">
        <f t="shared" si="5"/>
        <v>95.803955288048144</v>
      </c>
      <c r="AA56" s="24">
        <f t="shared" si="6"/>
        <v>-724</v>
      </c>
      <c r="AB56" s="26">
        <f t="shared" si="7"/>
        <v>95.971735380849054</v>
      </c>
    </row>
    <row r="57" spans="1:28" s="1" customFormat="1" ht="21" customHeight="1">
      <c r="A57" s="23" t="s">
        <v>28</v>
      </c>
      <c r="B57" s="24">
        <v>1309</v>
      </c>
      <c r="C57" s="24">
        <v>1330</v>
      </c>
      <c r="D57" s="24">
        <v>1419</v>
      </c>
      <c r="E57" s="24">
        <v>1377</v>
      </c>
      <c r="F57" s="24">
        <v>1350</v>
      </c>
      <c r="G57" s="24">
        <v>1315</v>
      </c>
      <c r="H57" s="24">
        <v>1223</v>
      </c>
      <c r="I57" s="24">
        <v>1025</v>
      </c>
      <c r="J57" s="24">
        <v>1025</v>
      </c>
      <c r="K57" s="24">
        <v>992</v>
      </c>
      <c r="L57" s="24">
        <v>992</v>
      </c>
      <c r="M57" s="24">
        <v>1028</v>
      </c>
      <c r="N57" s="24">
        <v>1028</v>
      </c>
      <c r="O57" s="25">
        <v>1084</v>
      </c>
      <c r="P57" s="25">
        <v>1084</v>
      </c>
      <c r="Q57" s="25">
        <v>1088</v>
      </c>
      <c r="R57" s="25">
        <v>1088</v>
      </c>
      <c r="S57" s="25">
        <v>1112</v>
      </c>
      <c r="T57" s="25">
        <v>1112</v>
      </c>
      <c r="U57" s="24">
        <f t="shared" si="0"/>
        <v>4</v>
      </c>
      <c r="V57" s="26">
        <f t="shared" si="1"/>
        <v>100.36900369003689</v>
      </c>
      <c r="W57" s="24">
        <f t="shared" si="2"/>
        <v>4</v>
      </c>
      <c r="X57" s="26">
        <f t="shared" si="3"/>
        <v>100.36900369003689</v>
      </c>
      <c r="Y57" s="24">
        <f t="shared" si="4"/>
        <v>24</v>
      </c>
      <c r="Z57" s="26">
        <f t="shared" si="5"/>
        <v>102.20588235294117</v>
      </c>
      <c r="AA57" s="24">
        <f t="shared" si="6"/>
        <v>24</v>
      </c>
      <c r="AB57" s="26">
        <f t="shared" si="7"/>
        <v>102.20588235294117</v>
      </c>
    </row>
    <row r="58" spans="1:28" s="1" customFormat="1" ht="21" customHeight="1" thickBot="1">
      <c r="A58" s="27" t="s">
        <v>29</v>
      </c>
      <c r="B58" s="28"/>
      <c r="C58" s="28"/>
      <c r="D58" s="28"/>
      <c r="E58" s="28"/>
      <c r="F58" s="28">
        <v>179</v>
      </c>
      <c r="G58" s="28">
        <v>179</v>
      </c>
      <c r="H58" s="28">
        <v>176</v>
      </c>
      <c r="I58" s="28">
        <v>179</v>
      </c>
      <c r="J58" s="28">
        <v>179</v>
      </c>
      <c r="K58" s="28">
        <v>179</v>
      </c>
      <c r="L58" s="28">
        <v>179</v>
      </c>
      <c r="M58" s="28">
        <v>179</v>
      </c>
      <c r="N58" s="28">
        <v>179</v>
      </c>
      <c r="O58" s="29">
        <v>179</v>
      </c>
      <c r="P58" s="29">
        <v>179</v>
      </c>
      <c r="Q58" s="29">
        <v>179</v>
      </c>
      <c r="R58" s="29">
        <v>179</v>
      </c>
      <c r="S58" s="29">
        <v>179</v>
      </c>
      <c r="T58" s="29">
        <v>179</v>
      </c>
      <c r="U58" s="28">
        <f t="shared" si="0"/>
        <v>0</v>
      </c>
      <c r="V58" s="30">
        <f t="shared" si="1"/>
        <v>100</v>
      </c>
      <c r="W58" s="28">
        <f t="shared" si="2"/>
        <v>0</v>
      </c>
      <c r="X58" s="30">
        <f t="shared" si="3"/>
        <v>100</v>
      </c>
      <c r="Y58" s="28">
        <f t="shared" si="4"/>
        <v>0</v>
      </c>
      <c r="Z58" s="30">
        <f t="shared" si="5"/>
        <v>100</v>
      </c>
      <c r="AA58" s="28">
        <f t="shared" si="6"/>
        <v>0</v>
      </c>
      <c r="AB58" s="30">
        <f t="shared" si="7"/>
        <v>100</v>
      </c>
    </row>
    <row r="59" spans="1:28" s="1" customFormat="1" ht="21" customHeight="1" thickBot="1">
      <c r="A59" s="38" t="s">
        <v>38</v>
      </c>
      <c r="B59" s="32">
        <f>SUM(B54:B57)</f>
        <v>93236</v>
      </c>
      <c r="C59" s="32">
        <f>SUM(C54:C57)</f>
        <v>92526</v>
      </c>
      <c r="D59" s="32">
        <f>SUM(D54:D57)</f>
        <v>90829</v>
      </c>
      <c r="E59" s="32">
        <f>SUM(E54:E57)</f>
        <v>88844</v>
      </c>
      <c r="F59" s="32">
        <v>87642</v>
      </c>
      <c r="G59" s="32">
        <f>SUM(G54:G58)</f>
        <v>85620.5</v>
      </c>
      <c r="H59" s="32">
        <f>SUM(H54:H58)</f>
        <v>83612.25</v>
      </c>
      <c r="I59" s="32">
        <v>82233.5</v>
      </c>
      <c r="J59" s="32">
        <v>82457.5</v>
      </c>
      <c r="K59" s="32">
        <v>81402.75</v>
      </c>
      <c r="L59" s="32">
        <v>81640.75</v>
      </c>
      <c r="M59" s="32">
        <v>81380.5</v>
      </c>
      <c r="N59" s="32">
        <v>81894.5</v>
      </c>
      <c r="O59" s="33">
        <v>80710.25</v>
      </c>
      <c r="P59" s="33">
        <v>81287.25</v>
      </c>
      <c r="Q59" s="33">
        <v>80357</v>
      </c>
      <c r="R59" s="33">
        <v>80885</v>
      </c>
      <c r="S59" s="33">
        <v>80871.5</v>
      </c>
      <c r="T59" s="33">
        <v>81407.5</v>
      </c>
      <c r="U59" s="32">
        <f t="shared" si="0"/>
        <v>-353.25</v>
      </c>
      <c r="V59" s="34">
        <f t="shared" si="1"/>
        <v>99.562323248905798</v>
      </c>
      <c r="W59" s="32">
        <f t="shared" si="2"/>
        <v>-402.25</v>
      </c>
      <c r="X59" s="34">
        <f t="shared" si="3"/>
        <v>99.505149946639847</v>
      </c>
      <c r="Y59" s="32">
        <f t="shared" si="4"/>
        <v>514.5</v>
      </c>
      <c r="Z59" s="34">
        <f t="shared" si="5"/>
        <v>100.64026780492054</v>
      </c>
      <c r="AA59" s="32">
        <f t="shared" si="6"/>
        <v>522.5</v>
      </c>
      <c r="AB59" s="34">
        <f t="shared" si="7"/>
        <v>100.64597885887372</v>
      </c>
    </row>
    <row r="60" spans="1:28" s="1" customFormat="1" ht="21" customHeight="1">
      <c r="A60" s="19" t="s">
        <v>25</v>
      </c>
      <c r="B60" s="35">
        <v>14751</v>
      </c>
      <c r="C60" s="35">
        <v>14634</v>
      </c>
      <c r="D60" s="35">
        <v>14489</v>
      </c>
      <c r="E60" s="35">
        <v>14098</v>
      </c>
      <c r="F60" s="35">
        <v>14151</v>
      </c>
      <c r="G60" s="35">
        <v>13971</v>
      </c>
      <c r="H60" s="35">
        <v>14314</v>
      </c>
      <c r="I60" s="35">
        <v>15019.5</v>
      </c>
      <c r="J60" s="35">
        <v>15019.5</v>
      </c>
      <c r="K60" s="35">
        <v>15612</v>
      </c>
      <c r="L60" s="35">
        <v>15612</v>
      </c>
      <c r="M60" s="35">
        <v>16235</v>
      </c>
      <c r="N60" s="35">
        <v>16235</v>
      </c>
      <c r="O60" s="36">
        <v>16899</v>
      </c>
      <c r="P60" s="36">
        <v>16899</v>
      </c>
      <c r="Q60" s="36">
        <v>17418.5</v>
      </c>
      <c r="R60" s="36">
        <v>17418.5</v>
      </c>
      <c r="S60" s="36">
        <v>17818</v>
      </c>
      <c r="T60" s="36">
        <v>17818</v>
      </c>
      <c r="U60" s="35">
        <f t="shared" si="0"/>
        <v>519.5</v>
      </c>
      <c r="V60" s="37">
        <f t="shared" si="1"/>
        <v>103.07414639919521</v>
      </c>
      <c r="W60" s="35">
        <f t="shared" si="2"/>
        <v>519.5</v>
      </c>
      <c r="X60" s="37">
        <f t="shared" si="3"/>
        <v>103.07414639919521</v>
      </c>
      <c r="Y60" s="35">
        <f t="shared" si="4"/>
        <v>399.5</v>
      </c>
      <c r="Z60" s="37">
        <f t="shared" si="5"/>
        <v>102.29353847920315</v>
      </c>
      <c r="AA60" s="35">
        <f t="shared" si="6"/>
        <v>399.5</v>
      </c>
      <c r="AB60" s="37">
        <f t="shared" si="7"/>
        <v>102.29353847920315</v>
      </c>
    </row>
    <row r="61" spans="1:28" s="1" customFormat="1" ht="21" customHeight="1">
      <c r="A61" s="23" t="s">
        <v>26</v>
      </c>
      <c r="B61" s="24">
        <v>59448</v>
      </c>
      <c r="C61" s="24">
        <v>57682</v>
      </c>
      <c r="D61" s="24">
        <v>55710</v>
      </c>
      <c r="E61" s="24">
        <f>[1]List1!AE20</f>
        <v>53125</v>
      </c>
      <c r="F61" s="24">
        <v>51223</v>
      </c>
      <c r="G61" s="24">
        <v>48991</v>
      </c>
      <c r="H61" s="24">
        <v>46930.5</v>
      </c>
      <c r="I61" s="24">
        <v>45007</v>
      </c>
      <c r="J61" s="24">
        <v>45007</v>
      </c>
      <c r="K61" s="24">
        <v>43504.25</v>
      </c>
      <c r="L61" s="24">
        <v>43504.25</v>
      </c>
      <c r="M61" s="24">
        <v>42728.25</v>
      </c>
      <c r="N61" s="24">
        <v>42728.25</v>
      </c>
      <c r="O61" s="25">
        <v>42504.75</v>
      </c>
      <c r="P61" s="25">
        <v>42504.75</v>
      </c>
      <c r="Q61" s="25">
        <v>42703.75</v>
      </c>
      <c r="R61" s="25">
        <v>42703.75</v>
      </c>
      <c r="S61" s="25">
        <v>43068.5</v>
      </c>
      <c r="T61" s="25">
        <v>43068.5</v>
      </c>
      <c r="U61" s="24">
        <f t="shared" si="0"/>
        <v>199</v>
      </c>
      <c r="V61" s="26">
        <f t="shared" si="1"/>
        <v>100.46818296778595</v>
      </c>
      <c r="W61" s="24">
        <f t="shared" si="2"/>
        <v>199</v>
      </c>
      <c r="X61" s="26">
        <f t="shared" si="3"/>
        <v>100.46818296778595</v>
      </c>
      <c r="Y61" s="24">
        <f t="shared" si="4"/>
        <v>364.75</v>
      </c>
      <c r="Z61" s="26">
        <f t="shared" si="5"/>
        <v>100.85414044434037</v>
      </c>
      <c r="AA61" s="24">
        <f t="shared" si="6"/>
        <v>364.75</v>
      </c>
      <c r="AB61" s="26">
        <f t="shared" si="7"/>
        <v>100.85414044434037</v>
      </c>
    </row>
    <row r="62" spans="1:28" s="1" customFormat="1" ht="21" customHeight="1">
      <c r="A62" s="23" t="s">
        <v>27</v>
      </c>
      <c r="B62" s="24">
        <v>21092</v>
      </c>
      <c r="C62" s="24">
        <v>21003</v>
      </c>
      <c r="D62" s="24">
        <v>20896</v>
      </c>
      <c r="E62" s="24">
        <f>[1]List1!AE92</f>
        <v>20802</v>
      </c>
      <c r="F62" s="24">
        <v>20646</v>
      </c>
      <c r="G62" s="24">
        <v>20761</v>
      </c>
      <c r="H62" s="24">
        <v>20667</v>
      </c>
      <c r="I62" s="24">
        <v>20516</v>
      </c>
      <c r="J62" s="24">
        <v>21051</v>
      </c>
      <c r="K62" s="24">
        <v>20368</v>
      </c>
      <c r="L62" s="24">
        <v>20913</v>
      </c>
      <c r="M62" s="24">
        <v>19184</v>
      </c>
      <c r="N62" s="24">
        <v>20123</v>
      </c>
      <c r="O62" s="25">
        <v>18348</v>
      </c>
      <c r="P62" s="25">
        <v>19177</v>
      </c>
      <c r="Q62" s="25">
        <v>17249</v>
      </c>
      <c r="R62" s="25">
        <v>17945</v>
      </c>
      <c r="S62" s="25">
        <v>16434</v>
      </c>
      <c r="T62" s="25">
        <v>17066</v>
      </c>
      <c r="U62" s="24">
        <f t="shared" si="0"/>
        <v>-1099</v>
      </c>
      <c r="V62" s="26">
        <f t="shared" si="1"/>
        <v>94.010246348375844</v>
      </c>
      <c r="W62" s="24">
        <f t="shared" si="2"/>
        <v>-1232</v>
      </c>
      <c r="X62" s="26">
        <f t="shared" si="3"/>
        <v>93.575637482400793</v>
      </c>
      <c r="Y62" s="24">
        <f t="shared" si="4"/>
        <v>-815</v>
      </c>
      <c r="Z62" s="26">
        <f t="shared" si="5"/>
        <v>95.275088410922365</v>
      </c>
      <c r="AA62" s="24">
        <f t="shared" si="6"/>
        <v>-879</v>
      </c>
      <c r="AB62" s="26">
        <f t="shared" si="7"/>
        <v>95.101699637782104</v>
      </c>
    </row>
    <row r="63" spans="1:28" s="1" customFormat="1" ht="21" customHeight="1">
      <c r="A63" s="23" t="s">
        <v>28</v>
      </c>
      <c r="B63" s="24">
        <v>1530</v>
      </c>
      <c r="C63" s="24">
        <v>1531</v>
      </c>
      <c r="D63" s="24">
        <v>1769</v>
      </c>
      <c r="E63" s="24">
        <v>1675</v>
      </c>
      <c r="F63" s="24">
        <v>1268</v>
      </c>
      <c r="G63" s="24">
        <v>935</v>
      </c>
      <c r="H63" s="24">
        <v>909</v>
      </c>
      <c r="I63" s="24">
        <v>868</v>
      </c>
      <c r="J63" s="24">
        <v>868</v>
      </c>
      <c r="K63" s="24">
        <v>857</v>
      </c>
      <c r="L63" s="24">
        <v>857</v>
      </c>
      <c r="M63" s="24">
        <v>788</v>
      </c>
      <c r="N63" s="24">
        <v>788</v>
      </c>
      <c r="O63" s="25">
        <v>674</v>
      </c>
      <c r="P63" s="25">
        <v>674</v>
      </c>
      <c r="Q63" s="25">
        <v>723</v>
      </c>
      <c r="R63" s="25">
        <v>723</v>
      </c>
      <c r="S63" s="25">
        <v>687</v>
      </c>
      <c r="T63" s="25">
        <v>687</v>
      </c>
      <c r="U63" s="24">
        <f t="shared" si="0"/>
        <v>49</v>
      </c>
      <c r="V63" s="26">
        <f t="shared" si="1"/>
        <v>107.2700296735905</v>
      </c>
      <c r="W63" s="24">
        <f t="shared" si="2"/>
        <v>49</v>
      </c>
      <c r="X63" s="26">
        <f t="shared" si="3"/>
        <v>107.2700296735905</v>
      </c>
      <c r="Y63" s="24">
        <f t="shared" si="4"/>
        <v>-36</v>
      </c>
      <c r="Z63" s="26">
        <f t="shared" si="5"/>
        <v>95.020746887966794</v>
      </c>
      <c r="AA63" s="24">
        <f t="shared" si="6"/>
        <v>-36</v>
      </c>
      <c r="AB63" s="26">
        <f t="shared" si="7"/>
        <v>95.020746887966794</v>
      </c>
    </row>
    <row r="64" spans="1:28" s="1" customFormat="1" ht="21" customHeight="1" thickBot="1">
      <c r="A64" s="27" t="s">
        <v>29</v>
      </c>
      <c r="B64" s="28"/>
      <c r="C64" s="28"/>
      <c r="D64" s="28"/>
      <c r="E64" s="28"/>
      <c r="F64" s="28">
        <v>279</v>
      </c>
      <c r="G64" s="28">
        <v>278</v>
      </c>
      <c r="H64" s="28">
        <v>239</v>
      </c>
      <c r="I64" s="28">
        <v>239</v>
      </c>
      <c r="J64" s="28">
        <v>239</v>
      </c>
      <c r="K64" s="28">
        <v>239</v>
      </c>
      <c r="L64" s="28">
        <v>239</v>
      </c>
      <c r="M64" s="28">
        <v>239</v>
      </c>
      <c r="N64" s="28">
        <v>239</v>
      </c>
      <c r="O64" s="29">
        <v>239</v>
      </c>
      <c r="P64" s="29">
        <v>239</v>
      </c>
      <c r="Q64" s="29">
        <v>231</v>
      </c>
      <c r="R64" s="29">
        <v>231</v>
      </c>
      <c r="S64" s="29">
        <v>231</v>
      </c>
      <c r="T64" s="29">
        <v>231</v>
      </c>
      <c r="U64" s="28">
        <f t="shared" si="0"/>
        <v>-8</v>
      </c>
      <c r="V64" s="30">
        <f t="shared" si="1"/>
        <v>96.652719665271974</v>
      </c>
      <c r="W64" s="28">
        <f t="shared" si="2"/>
        <v>-8</v>
      </c>
      <c r="X64" s="30">
        <f t="shared" si="3"/>
        <v>96.652719665271974</v>
      </c>
      <c r="Y64" s="28">
        <f t="shared" si="4"/>
        <v>0</v>
      </c>
      <c r="Z64" s="30">
        <f t="shared" si="5"/>
        <v>100</v>
      </c>
      <c r="AA64" s="28">
        <f t="shared" si="6"/>
        <v>0</v>
      </c>
      <c r="AB64" s="30">
        <f t="shared" si="7"/>
        <v>100</v>
      </c>
    </row>
    <row r="65" spans="1:28" s="1" customFormat="1" ht="21" customHeight="1" thickBot="1">
      <c r="A65" s="38" t="s">
        <v>39</v>
      </c>
      <c r="B65" s="32">
        <f>SUM(B60:B63)</f>
        <v>96821</v>
      </c>
      <c r="C65" s="32">
        <f>SUM(C60:C63)</f>
        <v>94850</v>
      </c>
      <c r="D65" s="32">
        <f>SUM(D60:D63)</f>
        <v>92864</v>
      </c>
      <c r="E65" s="32">
        <f>SUM(E60:E63)</f>
        <v>89700</v>
      </c>
      <c r="F65" s="32">
        <v>87567</v>
      </c>
      <c r="G65" s="32">
        <f>SUM(G60:G64)</f>
        <v>84936</v>
      </c>
      <c r="H65" s="32">
        <f>SUM(H60:H64)</f>
        <v>83059.5</v>
      </c>
      <c r="I65" s="32">
        <v>81649.5</v>
      </c>
      <c r="J65" s="32">
        <v>82184.5</v>
      </c>
      <c r="K65" s="32">
        <v>80580.25</v>
      </c>
      <c r="L65" s="32">
        <v>81125.25</v>
      </c>
      <c r="M65" s="32">
        <v>79174.25</v>
      </c>
      <c r="N65" s="32">
        <v>80113.25</v>
      </c>
      <c r="O65" s="33">
        <v>78664.75</v>
      </c>
      <c r="P65" s="33">
        <v>79493.75</v>
      </c>
      <c r="Q65" s="33">
        <v>78325.25</v>
      </c>
      <c r="R65" s="33">
        <v>79021.25</v>
      </c>
      <c r="S65" s="33">
        <v>78238.5</v>
      </c>
      <c r="T65" s="33">
        <v>78870.5</v>
      </c>
      <c r="U65" s="32">
        <f t="shared" si="0"/>
        <v>-339.5</v>
      </c>
      <c r="V65" s="34">
        <f t="shared" si="1"/>
        <v>99.568421688240278</v>
      </c>
      <c r="W65" s="32">
        <f t="shared" si="2"/>
        <v>-472.5</v>
      </c>
      <c r="X65" s="34">
        <f t="shared" si="3"/>
        <v>99.405613648871764</v>
      </c>
      <c r="Y65" s="32">
        <f t="shared" si="4"/>
        <v>-86.75</v>
      </c>
      <c r="Z65" s="34">
        <f t="shared" si="5"/>
        <v>99.889243890060996</v>
      </c>
      <c r="AA65" s="32">
        <f t="shared" si="6"/>
        <v>-150.75</v>
      </c>
      <c r="AB65" s="34">
        <f t="shared" si="7"/>
        <v>99.809228530300402</v>
      </c>
    </row>
    <row r="66" spans="1:28" s="1" customFormat="1" ht="21" customHeight="1">
      <c r="A66" s="19" t="s">
        <v>25</v>
      </c>
      <c r="B66" s="35">
        <v>30142</v>
      </c>
      <c r="C66" s="35">
        <v>29827</v>
      </c>
      <c r="D66" s="35">
        <v>30140</v>
      </c>
      <c r="E66" s="35">
        <v>29880</v>
      </c>
      <c r="F66" s="35">
        <v>29730</v>
      </c>
      <c r="G66" s="35">
        <v>30056</v>
      </c>
      <c r="H66" s="35">
        <v>30591</v>
      </c>
      <c r="I66" s="35">
        <v>32010.5</v>
      </c>
      <c r="J66" s="35">
        <v>32010.5</v>
      </c>
      <c r="K66" s="35">
        <v>34038.5</v>
      </c>
      <c r="L66" s="35">
        <v>34038.5</v>
      </c>
      <c r="M66" s="35">
        <v>35669.5</v>
      </c>
      <c r="N66" s="35">
        <v>35669.5</v>
      </c>
      <c r="O66" s="36">
        <v>37302.5</v>
      </c>
      <c r="P66" s="36">
        <v>37302.5</v>
      </c>
      <c r="Q66" s="36">
        <v>38794.5</v>
      </c>
      <c r="R66" s="36">
        <v>38794.5</v>
      </c>
      <c r="S66" s="36">
        <v>40166.5</v>
      </c>
      <c r="T66" s="36">
        <v>40166.5</v>
      </c>
      <c r="U66" s="35">
        <f t="shared" si="0"/>
        <v>1492</v>
      </c>
      <c r="V66" s="37">
        <f t="shared" si="1"/>
        <v>103.99973192145298</v>
      </c>
      <c r="W66" s="35">
        <f t="shared" si="2"/>
        <v>1492</v>
      </c>
      <c r="X66" s="37">
        <f t="shared" si="3"/>
        <v>103.99973192145298</v>
      </c>
      <c r="Y66" s="35">
        <f t="shared" si="4"/>
        <v>1372</v>
      </c>
      <c r="Z66" s="37">
        <f t="shared" si="5"/>
        <v>103.53658379409451</v>
      </c>
      <c r="AA66" s="35">
        <f t="shared" si="6"/>
        <v>1372</v>
      </c>
      <c r="AB66" s="37">
        <f t="shared" si="7"/>
        <v>103.53658379409451</v>
      </c>
    </row>
    <row r="67" spans="1:28" s="1" customFormat="1" ht="21" customHeight="1">
      <c r="A67" s="23" t="s">
        <v>26</v>
      </c>
      <c r="B67" s="24">
        <v>120241</v>
      </c>
      <c r="C67" s="24">
        <v>115699</v>
      </c>
      <c r="D67" s="24">
        <v>111191</v>
      </c>
      <c r="E67" s="24">
        <v>108007</v>
      </c>
      <c r="F67" s="24">
        <v>103903</v>
      </c>
      <c r="G67" s="24">
        <v>99429.25</v>
      </c>
      <c r="H67" s="24">
        <v>95247.75</v>
      </c>
      <c r="I67" s="24">
        <v>91480.5</v>
      </c>
      <c r="J67" s="24">
        <v>91480.5</v>
      </c>
      <c r="K67" s="24">
        <v>88835.75</v>
      </c>
      <c r="L67" s="24">
        <v>88835.75</v>
      </c>
      <c r="M67" s="24">
        <v>88127</v>
      </c>
      <c r="N67" s="24">
        <v>88127</v>
      </c>
      <c r="O67" s="25">
        <v>88867</v>
      </c>
      <c r="P67" s="25">
        <v>88867</v>
      </c>
      <c r="Q67" s="25">
        <v>90332.5</v>
      </c>
      <c r="R67" s="25">
        <v>90332.5</v>
      </c>
      <c r="S67" s="25">
        <v>92483.25</v>
      </c>
      <c r="T67" s="25">
        <v>92483.25</v>
      </c>
      <c r="U67" s="24">
        <f t="shared" si="0"/>
        <v>1465.5</v>
      </c>
      <c r="V67" s="26">
        <f t="shared" si="1"/>
        <v>101.64909358929637</v>
      </c>
      <c r="W67" s="24">
        <f t="shared" si="2"/>
        <v>1465.5</v>
      </c>
      <c r="X67" s="26">
        <f t="shared" si="3"/>
        <v>101.64909358929637</v>
      </c>
      <c r="Y67" s="24">
        <f t="shared" si="4"/>
        <v>2150.75</v>
      </c>
      <c r="Z67" s="26">
        <f t="shared" si="5"/>
        <v>102.38092602330281</v>
      </c>
      <c r="AA67" s="24">
        <f t="shared" si="6"/>
        <v>2150.75</v>
      </c>
      <c r="AB67" s="26">
        <f t="shared" si="7"/>
        <v>102.38092602330281</v>
      </c>
    </row>
    <row r="68" spans="1:28" s="1" customFormat="1" ht="21" customHeight="1">
      <c r="A68" s="23" t="s">
        <v>27</v>
      </c>
      <c r="B68" s="24">
        <v>47899</v>
      </c>
      <c r="C68" s="24">
        <v>47461</v>
      </c>
      <c r="D68" s="24">
        <v>46899</v>
      </c>
      <c r="E68" s="24">
        <f>[1]List1!AH92</f>
        <v>46935</v>
      </c>
      <c r="F68" s="24">
        <v>46477</v>
      </c>
      <c r="G68" s="24">
        <v>46346</v>
      </c>
      <c r="H68" s="24">
        <v>45710</v>
      </c>
      <c r="I68" s="24">
        <v>45398</v>
      </c>
      <c r="J68" s="24">
        <v>46442</v>
      </c>
      <c r="K68" s="24">
        <v>44819</v>
      </c>
      <c r="L68" s="24">
        <v>45881</v>
      </c>
      <c r="M68" s="24">
        <v>43029</v>
      </c>
      <c r="N68" s="24">
        <v>44800</v>
      </c>
      <c r="O68" s="25">
        <v>40796</v>
      </c>
      <c r="P68" s="25">
        <v>42354</v>
      </c>
      <c r="Q68" s="25">
        <v>38280</v>
      </c>
      <c r="R68" s="25">
        <v>39674</v>
      </c>
      <c r="S68" s="25">
        <v>36174</v>
      </c>
      <c r="T68" s="25">
        <v>37486</v>
      </c>
      <c r="U68" s="24">
        <f t="shared" si="0"/>
        <v>-2516</v>
      </c>
      <c r="V68" s="26">
        <f t="shared" si="1"/>
        <v>93.832728698892041</v>
      </c>
      <c r="W68" s="24">
        <f t="shared" si="2"/>
        <v>-2680</v>
      </c>
      <c r="X68" s="26">
        <f t="shared" si="3"/>
        <v>93.672380412711902</v>
      </c>
      <c r="Y68" s="24">
        <f t="shared" si="4"/>
        <v>-2106</v>
      </c>
      <c r="Z68" s="26">
        <f t="shared" si="5"/>
        <v>94.498432601880879</v>
      </c>
      <c r="AA68" s="24">
        <f t="shared" si="6"/>
        <v>-2188</v>
      </c>
      <c r="AB68" s="26">
        <f t="shared" si="7"/>
        <v>94.485053183445075</v>
      </c>
    </row>
    <row r="69" spans="1:28" s="1" customFormat="1" ht="21" customHeight="1">
      <c r="A69" s="23" t="s">
        <v>28</v>
      </c>
      <c r="B69" s="24">
        <v>1831</v>
      </c>
      <c r="C69" s="24">
        <v>1874</v>
      </c>
      <c r="D69" s="24">
        <v>2224</v>
      </c>
      <c r="E69" s="24">
        <v>2175</v>
      </c>
      <c r="F69" s="24">
        <v>2059</v>
      </c>
      <c r="G69" s="24">
        <v>2020</v>
      </c>
      <c r="H69" s="24">
        <v>2078</v>
      </c>
      <c r="I69" s="24">
        <v>1991</v>
      </c>
      <c r="J69" s="24">
        <v>1991</v>
      </c>
      <c r="K69" s="24">
        <v>1985</v>
      </c>
      <c r="L69" s="24">
        <v>1985</v>
      </c>
      <c r="M69" s="24">
        <v>2061</v>
      </c>
      <c r="N69" s="24">
        <v>2061</v>
      </c>
      <c r="O69" s="25">
        <v>2056</v>
      </c>
      <c r="P69" s="25">
        <v>2056</v>
      </c>
      <c r="Q69" s="25">
        <v>1927</v>
      </c>
      <c r="R69" s="25">
        <v>1927</v>
      </c>
      <c r="S69" s="25">
        <v>1880</v>
      </c>
      <c r="T69" s="25">
        <v>1880</v>
      </c>
      <c r="U69" s="24">
        <f t="shared" si="0"/>
        <v>-129</v>
      </c>
      <c r="V69" s="26">
        <f t="shared" si="1"/>
        <v>93.725680933852146</v>
      </c>
      <c r="W69" s="24">
        <f t="shared" si="2"/>
        <v>-129</v>
      </c>
      <c r="X69" s="26">
        <f t="shared" si="3"/>
        <v>93.725680933852146</v>
      </c>
      <c r="Y69" s="24">
        <f t="shared" si="4"/>
        <v>-47</v>
      </c>
      <c r="Z69" s="26">
        <f t="shared" si="5"/>
        <v>97.560975609756099</v>
      </c>
      <c r="AA69" s="24">
        <f t="shared" si="6"/>
        <v>-47</v>
      </c>
      <c r="AB69" s="26">
        <f t="shared" si="7"/>
        <v>97.560975609756099</v>
      </c>
    </row>
    <row r="70" spans="1:28" s="1" customFormat="1" ht="21" customHeight="1" thickBot="1">
      <c r="A70" s="27" t="s">
        <v>29</v>
      </c>
      <c r="B70" s="28"/>
      <c r="C70" s="28"/>
      <c r="D70" s="28"/>
      <c r="E70" s="28"/>
      <c r="F70" s="28">
        <v>380</v>
      </c>
      <c r="G70" s="28">
        <v>386</v>
      </c>
      <c r="H70" s="28">
        <v>397</v>
      </c>
      <c r="I70" s="28">
        <v>397</v>
      </c>
      <c r="J70" s="28">
        <v>397</v>
      </c>
      <c r="K70" s="28">
        <v>397</v>
      </c>
      <c r="L70" s="28">
        <v>397</v>
      </c>
      <c r="M70" s="28">
        <v>397</v>
      </c>
      <c r="N70" s="28">
        <v>397</v>
      </c>
      <c r="O70" s="29">
        <v>389</v>
      </c>
      <c r="P70" s="29">
        <v>389</v>
      </c>
      <c r="Q70" s="29">
        <v>365</v>
      </c>
      <c r="R70" s="29">
        <v>365</v>
      </c>
      <c r="S70" s="29">
        <v>365</v>
      </c>
      <c r="T70" s="29">
        <v>365</v>
      </c>
      <c r="U70" s="28">
        <f t="shared" si="0"/>
        <v>-24</v>
      </c>
      <c r="V70" s="30">
        <f t="shared" si="1"/>
        <v>93.830334190231355</v>
      </c>
      <c r="W70" s="28">
        <f t="shared" si="2"/>
        <v>-24</v>
      </c>
      <c r="X70" s="30">
        <f t="shared" si="3"/>
        <v>93.830334190231355</v>
      </c>
      <c r="Y70" s="28">
        <f t="shared" si="4"/>
        <v>0</v>
      </c>
      <c r="Z70" s="30">
        <f t="shared" si="5"/>
        <v>100</v>
      </c>
      <c r="AA70" s="28">
        <f t="shared" si="6"/>
        <v>0</v>
      </c>
      <c r="AB70" s="30">
        <f t="shared" si="7"/>
        <v>100</v>
      </c>
    </row>
    <row r="71" spans="1:28" s="1" customFormat="1" ht="21" customHeight="1" thickBot="1">
      <c r="A71" s="38" t="s">
        <v>40</v>
      </c>
      <c r="B71" s="32">
        <f>SUM(B66:B69)</f>
        <v>200113</v>
      </c>
      <c r="C71" s="32">
        <f>SUM(C66:C69)</f>
        <v>194861</v>
      </c>
      <c r="D71" s="32">
        <f>SUM(D66:D69)</f>
        <v>190454</v>
      </c>
      <c r="E71" s="32">
        <f>SUM(E66:E69)</f>
        <v>186997</v>
      </c>
      <c r="F71" s="32">
        <v>182549</v>
      </c>
      <c r="G71" s="32">
        <f>SUM(G66:G70)</f>
        <v>178237.25</v>
      </c>
      <c r="H71" s="32">
        <f>SUM(H66:H70)</f>
        <v>174023.75</v>
      </c>
      <c r="I71" s="32">
        <v>171277</v>
      </c>
      <c r="J71" s="32">
        <v>172321</v>
      </c>
      <c r="K71" s="32">
        <v>170075.25</v>
      </c>
      <c r="L71" s="32">
        <v>171137.25</v>
      </c>
      <c r="M71" s="32">
        <v>169283.5</v>
      </c>
      <c r="N71" s="32">
        <v>171054.5</v>
      </c>
      <c r="O71" s="33">
        <v>169410.5</v>
      </c>
      <c r="P71" s="33">
        <v>170968.5</v>
      </c>
      <c r="Q71" s="33">
        <v>169699</v>
      </c>
      <c r="R71" s="33">
        <v>171093</v>
      </c>
      <c r="S71" s="33">
        <v>171068.75</v>
      </c>
      <c r="T71" s="33">
        <v>172380.75</v>
      </c>
      <c r="U71" s="32">
        <f t="shared" ref="U71:U95" si="8">Q71-O71</f>
        <v>288.5</v>
      </c>
      <c r="V71" s="34">
        <f t="shared" ref="V71:V95" si="9">100*(Q71/O71)</f>
        <v>100.1702964101989</v>
      </c>
      <c r="W71" s="32">
        <f t="shared" ref="W71:W95" si="10">R71-P71</f>
        <v>124.5</v>
      </c>
      <c r="X71" s="34">
        <f t="shared" ref="X71:X95" si="11">100*(R71/P71)</f>
        <v>100.07282043183395</v>
      </c>
      <c r="Y71" s="32">
        <f t="shared" ref="Y71:Y94" si="12">S71-Q71</f>
        <v>1369.75</v>
      </c>
      <c r="Z71" s="34">
        <f t="shared" ref="Z71:Z95" si="13">100*(S71/Q71)</f>
        <v>100.80716444999676</v>
      </c>
      <c r="AA71" s="32">
        <f t="shared" ref="AA71:AA95" si="14">T71-R71</f>
        <v>1287.75</v>
      </c>
      <c r="AB71" s="34">
        <f t="shared" ref="AB71:AB95" si="15">100*(T71/R71)</f>
        <v>100.75266083358174</v>
      </c>
    </row>
    <row r="72" spans="1:28" s="1" customFormat="1" ht="21" customHeight="1">
      <c r="A72" s="19" t="s">
        <v>25</v>
      </c>
      <c r="B72" s="35">
        <v>17346</v>
      </c>
      <c r="C72" s="35">
        <v>17174</v>
      </c>
      <c r="D72" s="35">
        <v>17089</v>
      </c>
      <c r="E72" s="35">
        <v>17071</v>
      </c>
      <c r="F72" s="35">
        <v>17389</v>
      </c>
      <c r="G72" s="35">
        <v>17524.5</v>
      </c>
      <c r="H72" s="35">
        <v>17964.5</v>
      </c>
      <c r="I72" s="35">
        <v>18623.5</v>
      </c>
      <c r="J72" s="35">
        <v>18623.5</v>
      </c>
      <c r="K72" s="35">
        <v>19517</v>
      </c>
      <c r="L72" s="35">
        <v>19517</v>
      </c>
      <c r="M72" s="35">
        <v>20397</v>
      </c>
      <c r="N72" s="35">
        <v>20397</v>
      </c>
      <c r="O72" s="36">
        <v>21396</v>
      </c>
      <c r="P72" s="36">
        <v>21396</v>
      </c>
      <c r="Q72" s="36">
        <v>22022.5</v>
      </c>
      <c r="R72" s="36">
        <v>22022.5</v>
      </c>
      <c r="S72" s="36">
        <v>22635.5</v>
      </c>
      <c r="T72" s="36">
        <v>22635.5</v>
      </c>
      <c r="U72" s="35">
        <f t="shared" si="8"/>
        <v>626.5</v>
      </c>
      <c r="V72" s="37">
        <f t="shared" si="9"/>
        <v>102.92811740512245</v>
      </c>
      <c r="W72" s="35">
        <f t="shared" si="10"/>
        <v>626.5</v>
      </c>
      <c r="X72" s="37">
        <f t="shared" si="11"/>
        <v>102.92811740512245</v>
      </c>
      <c r="Y72" s="35">
        <f t="shared" si="12"/>
        <v>613</v>
      </c>
      <c r="Z72" s="37">
        <f t="shared" si="13"/>
        <v>102.78351685775911</v>
      </c>
      <c r="AA72" s="35">
        <f t="shared" si="14"/>
        <v>613</v>
      </c>
      <c r="AB72" s="37">
        <f t="shared" si="15"/>
        <v>102.78351685775911</v>
      </c>
    </row>
    <row r="73" spans="1:28" s="1" customFormat="1" ht="21" customHeight="1">
      <c r="A73" s="23" t="s">
        <v>26</v>
      </c>
      <c r="B73" s="24">
        <v>70445</v>
      </c>
      <c r="C73" s="24">
        <v>67979</v>
      </c>
      <c r="D73" s="24">
        <v>65394</v>
      </c>
      <c r="E73" s="24">
        <v>62966</v>
      </c>
      <c r="F73" s="24">
        <v>60548</v>
      </c>
      <c r="G73" s="24">
        <v>57735</v>
      </c>
      <c r="H73" s="24">
        <v>55313</v>
      </c>
      <c r="I73" s="24">
        <v>53183.25</v>
      </c>
      <c r="J73" s="24">
        <v>53183.25</v>
      </c>
      <c r="K73" s="24">
        <v>51632</v>
      </c>
      <c r="L73" s="24">
        <v>51632</v>
      </c>
      <c r="M73" s="24">
        <v>50971.5</v>
      </c>
      <c r="N73" s="24">
        <v>50971.5</v>
      </c>
      <c r="O73" s="25">
        <v>50880</v>
      </c>
      <c r="P73" s="25">
        <v>50880</v>
      </c>
      <c r="Q73" s="25">
        <v>51348.75</v>
      </c>
      <c r="R73" s="25">
        <v>51348.75</v>
      </c>
      <c r="S73" s="25">
        <v>52289.5</v>
      </c>
      <c r="T73" s="25">
        <v>52289.5</v>
      </c>
      <c r="U73" s="24">
        <f t="shared" si="8"/>
        <v>468.75</v>
      </c>
      <c r="V73" s="26">
        <f t="shared" si="9"/>
        <v>100.92128537735849</v>
      </c>
      <c r="W73" s="24">
        <f t="shared" si="10"/>
        <v>468.75</v>
      </c>
      <c r="X73" s="26">
        <f t="shared" si="11"/>
        <v>100.92128537735849</v>
      </c>
      <c r="Y73" s="24">
        <f t="shared" si="12"/>
        <v>940.75</v>
      </c>
      <c r="Z73" s="26">
        <f t="shared" si="13"/>
        <v>101.83207965140339</v>
      </c>
      <c r="AA73" s="24">
        <f t="shared" si="14"/>
        <v>940.75</v>
      </c>
      <c r="AB73" s="26">
        <f t="shared" si="15"/>
        <v>101.83207965140339</v>
      </c>
    </row>
    <row r="74" spans="1:28" s="1" customFormat="1" ht="21" customHeight="1">
      <c r="A74" s="23" t="s">
        <v>27</v>
      </c>
      <c r="B74" s="24">
        <v>28362</v>
      </c>
      <c r="C74" s="24">
        <v>28242</v>
      </c>
      <c r="D74" s="24">
        <v>27605</v>
      </c>
      <c r="E74" s="24">
        <f>[1]List1!AK92</f>
        <v>27590</v>
      </c>
      <c r="F74" s="24">
        <v>27491</v>
      </c>
      <c r="G74" s="24">
        <v>27540</v>
      </c>
      <c r="H74" s="24">
        <v>27082</v>
      </c>
      <c r="I74" s="24">
        <v>26399</v>
      </c>
      <c r="J74" s="24">
        <v>27311</v>
      </c>
      <c r="K74" s="24">
        <v>25761</v>
      </c>
      <c r="L74" s="24">
        <v>26850</v>
      </c>
      <c r="M74" s="24">
        <v>24625</v>
      </c>
      <c r="N74" s="24">
        <v>26395</v>
      </c>
      <c r="O74" s="25">
        <v>23289</v>
      </c>
      <c r="P74" s="25">
        <v>24744</v>
      </c>
      <c r="Q74" s="25">
        <v>22372</v>
      </c>
      <c r="R74" s="25">
        <v>23523</v>
      </c>
      <c r="S74" s="25">
        <v>21601</v>
      </c>
      <c r="T74" s="25">
        <v>22598</v>
      </c>
      <c r="U74" s="24">
        <f t="shared" si="8"/>
        <v>-917</v>
      </c>
      <c r="V74" s="26">
        <f t="shared" si="9"/>
        <v>96.062518785692816</v>
      </c>
      <c r="W74" s="24">
        <f t="shared" si="10"/>
        <v>-1221</v>
      </c>
      <c r="X74" s="26">
        <f t="shared" si="11"/>
        <v>95.065470417070813</v>
      </c>
      <c r="Y74" s="24">
        <f t="shared" si="12"/>
        <v>-771</v>
      </c>
      <c r="Z74" s="26">
        <f t="shared" si="13"/>
        <v>96.55372787412837</v>
      </c>
      <c r="AA74" s="24">
        <f t="shared" si="14"/>
        <v>-925</v>
      </c>
      <c r="AB74" s="26">
        <f t="shared" si="15"/>
        <v>96.067678442375552</v>
      </c>
    </row>
    <row r="75" spans="1:28" s="1" customFormat="1" ht="21" customHeight="1">
      <c r="A75" s="23" t="s">
        <v>28</v>
      </c>
      <c r="B75" s="24">
        <v>609</v>
      </c>
      <c r="C75" s="24">
        <v>561</v>
      </c>
      <c r="D75" s="24">
        <v>640</v>
      </c>
      <c r="E75" s="24">
        <v>648</v>
      </c>
      <c r="F75" s="24">
        <v>704</v>
      </c>
      <c r="G75" s="24">
        <v>697</v>
      </c>
      <c r="H75" s="24">
        <v>668</v>
      </c>
      <c r="I75" s="24">
        <v>628</v>
      </c>
      <c r="J75" s="24">
        <v>628</v>
      </c>
      <c r="K75" s="24">
        <v>600</v>
      </c>
      <c r="L75" s="24">
        <v>600</v>
      </c>
      <c r="M75" s="24">
        <v>626</v>
      </c>
      <c r="N75" s="24">
        <v>626</v>
      </c>
      <c r="O75" s="25">
        <v>625</v>
      </c>
      <c r="P75" s="25">
        <v>625</v>
      </c>
      <c r="Q75" s="25">
        <v>647</v>
      </c>
      <c r="R75" s="25">
        <v>647</v>
      </c>
      <c r="S75" s="25">
        <v>616</v>
      </c>
      <c r="T75" s="25">
        <v>616</v>
      </c>
      <c r="U75" s="24">
        <f t="shared" si="8"/>
        <v>22</v>
      </c>
      <c r="V75" s="26">
        <f t="shared" si="9"/>
        <v>103.52</v>
      </c>
      <c r="W75" s="24">
        <f t="shared" si="10"/>
        <v>22</v>
      </c>
      <c r="X75" s="26">
        <f t="shared" si="11"/>
        <v>103.52</v>
      </c>
      <c r="Y75" s="24">
        <f t="shared" si="12"/>
        <v>-31</v>
      </c>
      <c r="Z75" s="26">
        <f t="shared" si="13"/>
        <v>95.208655332302939</v>
      </c>
      <c r="AA75" s="24">
        <f t="shared" si="14"/>
        <v>-31</v>
      </c>
      <c r="AB75" s="26">
        <f t="shared" si="15"/>
        <v>95.208655332302939</v>
      </c>
    </row>
    <row r="76" spans="1:28" s="1" customFormat="1" ht="21" customHeight="1" thickBot="1">
      <c r="A76" s="27" t="s">
        <v>29</v>
      </c>
      <c r="B76" s="28"/>
      <c r="C76" s="28"/>
      <c r="D76" s="28"/>
      <c r="E76" s="28"/>
      <c r="F76" s="28">
        <v>391</v>
      </c>
      <c r="G76" s="28">
        <v>387</v>
      </c>
      <c r="H76" s="28">
        <v>376</v>
      </c>
      <c r="I76" s="28">
        <v>368</v>
      </c>
      <c r="J76" s="28">
        <v>368</v>
      </c>
      <c r="K76" s="28">
        <v>368</v>
      </c>
      <c r="L76" s="28">
        <v>368</v>
      </c>
      <c r="M76" s="28">
        <v>368</v>
      </c>
      <c r="N76" s="28">
        <v>368</v>
      </c>
      <c r="O76" s="29">
        <v>368</v>
      </c>
      <c r="P76" s="29">
        <v>368</v>
      </c>
      <c r="Q76" s="29">
        <v>368</v>
      </c>
      <c r="R76" s="29">
        <v>368</v>
      </c>
      <c r="S76" s="29">
        <v>368</v>
      </c>
      <c r="T76" s="29">
        <v>368</v>
      </c>
      <c r="U76" s="28">
        <f t="shared" si="8"/>
        <v>0</v>
      </c>
      <c r="V76" s="30">
        <f t="shared" si="9"/>
        <v>100</v>
      </c>
      <c r="W76" s="28">
        <f t="shared" si="10"/>
        <v>0</v>
      </c>
      <c r="X76" s="30">
        <f t="shared" si="11"/>
        <v>100</v>
      </c>
      <c r="Y76" s="28">
        <f t="shared" si="12"/>
        <v>0</v>
      </c>
      <c r="Z76" s="30">
        <f t="shared" si="13"/>
        <v>100</v>
      </c>
      <c r="AA76" s="28">
        <f t="shared" si="14"/>
        <v>0</v>
      </c>
      <c r="AB76" s="30">
        <f t="shared" si="15"/>
        <v>100</v>
      </c>
    </row>
    <row r="77" spans="1:28" s="1" customFormat="1" ht="21" customHeight="1" thickBot="1">
      <c r="A77" s="38" t="s">
        <v>41</v>
      </c>
      <c r="B77" s="32">
        <f>SUM(B72:B75)</f>
        <v>116762</v>
      </c>
      <c r="C77" s="32">
        <f>SUM(C72:C75)</f>
        <v>113956</v>
      </c>
      <c r="D77" s="32">
        <f>SUM(D72:D75)</f>
        <v>110728</v>
      </c>
      <c r="E77" s="32">
        <f>SUM(E72:E75)</f>
        <v>108275</v>
      </c>
      <c r="F77" s="32">
        <v>106523</v>
      </c>
      <c r="G77" s="32">
        <f>SUM(G72:G76)</f>
        <v>103883.5</v>
      </c>
      <c r="H77" s="32">
        <f>SUM(H72:H76)</f>
        <v>101403.5</v>
      </c>
      <c r="I77" s="32">
        <v>99201.75</v>
      </c>
      <c r="J77" s="32">
        <v>100113.75</v>
      </c>
      <c r="K77" s="32">
        <v>97878</v>
      </c>
      <c r="L77" s="32">
        <v>98967</v>
      </c>
      <c r="M77" s="32">
        <v>96987.5</v>
      </c>
      <c r="N77" s="32">
        <v>98757.5</v>
      </c>
      <c r="O77" s="33">
        <v>96558</v>
      </c>
      <c r="P77" s="33">
        <v>98013</v>
      </c>
      <c r="Q77" s="33">
        <v>96758.25</v>
      </c>
      <c r="R77" s="33">
        <v>97909.25</v>
      </c>
      <c r="S77" s="33">
        <v>97510</v>
      </c>
      <c r="T77" s="33">
        <v>98507</v>
      </c>
      <c r="U77" s="32">
        <f t="shared" si="8"/>
        <v>200.25</v>
      </c>
      <c r="V77" s="34">
        <f t="shared" si="9"/>
        <v>100.20738830547442</v>
      </c>
      <c r="W77" s="32">
        <f t="shared" si="10"/>
        <v>-103.75</v>
      </c>
      <c r="X77" s="34">
        <f t="shared" si="11"/>
        <v>99.89414669482619</v>
      </c>
      <c r="Y77" s="32">
        <f t="shared" si="12"/>
        <v>751.75</v>
      </c>
      <c r="Z77" s="34">
        <f t="shared" si="13"/>
        <v>100.77693633359431</v>
      </c>
      <c r="AA77" s="32">
        <f t="shared" si="14"/>
        <v>597.75</v>
      </c>
      <c r="AB77" s="34">
        <f t="shared" si="15"/>
        <v>100.61051432831934</v>
      </c>
    </row>
    <row r="78" spans="1:28" s="1" customFormat="1" ht="21" customHeight="1">
      <c r="A78" s="19" t="s">
        <v>25</v>
      </c>
      <c r="B78" s="35">
        <v>15798</v>
      </c>
      <c r="C78" s="35">
        <v>15551</v>
      </c>
      <c r="D78" s="35">
        <v>15746</v>
      </c>
      <c r="E78" s="35">
        <v>15859</v>
      </c>
      <c r="F78" s="35">
        <v>16054</v>
      </c>
      <c r="G78" s="35">
        <v>16115</v>
      </c>
      <c r="H78" s="35">
        <v>16288</v>
      </c>
      <c r="I78" s="35">
        <v>16828.5</v>
      </c>
      <c r="J78" s="35">
        <v>16828.5</v>
      </c>
      <c r="K78" s="35">
        <v>17964.5</v>
      </c>
      <c r="L78" s="35">
        <v>17964.5</v>
      </c>
      <c r="M78" s="35">
        <v>18674.5</v>
      </c>
      <c r="N78" s="35">
        <v>18674.5</v>
      </c>
      <c r="O78" s="36">
        <v>19337</v>
      </c>
      <c r="P78" s="36">
        <v>19337</v>
      </c>
      <c r="Q78" s="36">
        <v>19704.5</v>
      </c>
      <c r="R78" s="36">
        <v>19704.5</v>
      </c>
      <c r="S78" s="36">
        <v>20279.5</v>
      </c>
      <c r="T78" s="36">
        <v>20279.5</v>
      </c>
      <c r="U78" s="35">
        <f t="shared" si="8"/>
        <v>367.5</v>
      </c>
      <c r="V78" s="37">
        <f t="shared" si="9"/>
        <v>101.9005016290014</v>
      </c>
      <c r="W78" s="35">
        <f t="shared" si="10"/>
        <v>367.5</v>
      </c>
      <c r="X78" s="37">
        <f t="shared" si="11"/>
        <v>101.9005016290014</v>
      </c>
      <c r="Y78" s="35">
        <f t="shared" si="12"/>
        <v>575</v>
      </c>
      <c r="Z78" s="37">
        <f t="shared" si="13"/>
        <v>102.91811515136135</v>
      </c>
      <c r="AA78" s="35">
        <f t="shared" si="14"/>
        <v>575</v>
      </c>
      <c r="AB78" s="37">
        <f t="shared" si="15"/>
        <v>102.91811515136135</v>
      </c>
    </row>
    <row r="79" spans="1:28" s="1" customFormat="1" ht="21" customHeight="1">
      <c r="A79" s="23" t="s">
        <v>26</v>
      </c>
      <c r="B79" s="24">
        <v>65522</v>
      </c>
      <c r="C79" s="24">
        <v>63070</v>
      </c>
      <c r="D79" s="24">
        <v>60484</v>
      </c>
      <c r="E79" s="24">
        <v>57958</v>
      </c>
      <c r="F79" s="24">
        <v>55551</v>
      </c>
      <c r="G79" s="24">
        <v>52963.5</v>
      </c>
      <c r="H79" s="24">
        <v>50824</v>
      </c>
      <c r="I79" s="24">
        <v>48906.75</v>
      </c>
      <c r="J79" s="24">
        <v>48906.75</v>
      </c>
      <c r="K79" s="24">
        <v>47403</v>
      </c>
      <c r="L79" s="24">
        <v>47403</v>
      </c>
      <c r="M79" s="24">
        <v>46701</v>
      </c>
      <c r="N79" s="24">
        <v>46701</v>
      </c>
      <c r="O79" s="25">
        <v>46541</v>
      </c>
      <c r="P79" s="25">
        <v>46541</v>
      </c>
      <c r="Q79" s="25">
        <v>46802</v>
      </c>
      <c r="R79" s="25">
        <v>46802</v>
      </c>
      <c r="S79" s="25">
        <v>47479</v>
      </c>
      <c r="T79" s="25">
        <v>47479</v>
      </c>
      <c r="U79" s="24">
        <f t="shared" si="8"/>
        <v>261</v>
      </c>
      <c r="V79" s="26">
        <f t="shared" si="9"/>
        <v>100.56079585741604</v>
      </c>
      <c r="W79" s="24">
        <f t="shared" si="10"/>
        <v>261</v>
      </c>
      <c r="X79" s="26">
        <f t="shared" si="11"/>
        <v>100.56079585741604</v>
      </c>
      <c r="Y79" s="24">
        <f t="shared" si="12"/>
        <v>677</v>
      </c>
      <c r="Z79" s="26">
        <f t="shared" si="13"/>
        <v>101.4465193795137</v>
      </c>
      <c r="AA79" s="24">
        <f t="shared" si="14"/>
        <v>677</v>
      </c>
      <c r="AB79" s="26">
        <f t="shared" si="15"/>
        <v>101.4465193795137</v>
      </c>
    </row>
    <row r="80" spans="1:28" s="1" customFormat="1" ht="21" customHeight="1">
      <c r="A80" s="23" t="s">
        <v>27</v>
      </c>
      <c r="B80" s="24">
        <v>26569</v>
      </c>
      <c r="C80" s="24">
        <v>26489</v>
      </c>
      <c r="D80" s="24">
        <v>26331</v>
      </c>
      <c r="E80" s="24">
        <f>[1]List1!AN92</f>
        <v>26590</v>
      </c>
      <c r="F80" s="24">
        <v>26438</v>
      </c>
      <c r="G80" s="24">
        <v>26136</v>
      </c>
      <c r="H80" s="24">
        <v>25701</v>
      </c>
      <c r="I80" s="24">
        <v>25141</v>
      </c>
      <c r="J80" s="24">
        <v>25695</v>
      </c>
      <c r="K80" s="24">
        <v>24786</v>
      </c>
      <c r="L80" s="24">
        <v>25351</v>
      </c>
      <c r="M80" s="24">
        <v>23615</v>
      </c>
      <c r="N80" s="24">
        <v>24581</v>
      </c>
      <c r="O80" s="25">
        <v>22153</v>
      </c>
      <c r="P80" s="25">
        <v>22959</v>
      </c>
      <c r="Q80" s="25">
        <v>20582</v>
      </c>
      <c r="R80" s="25">
        <v>21212</v>
      </c>
      <c r="S80" s="25">
        <v>19215</v>
      </c>
      <c r="T80" s="25">
        <v>19762</v>
      </c>
      <c r="U80" s="24">
        <f t="shared" si="8"/>
        <v>-1571</v>
      </c>
      <c r="V80" s="26">
        <f t="shared" si="9"/>
        <v>92.908409696203677</v>
      </c>
      <c r="W80" s="24">
        <f t="shared" si="10"/>
        <v>-1747</v>
      </c>
      <c r="X80" s="26">
        <f t="shared" si="11"/>
        <v>92.390783570713012</v>
      </c>
      <c r="Y80" s="24">
        <f t="shared" si="12"/>
        <v>-1367</v>
      </c>
      <c r="Z80" s="26">
        <f t="shared" si="13"/>
        <v>93.358274220192399</v>
      </c>
      <c r="AA80" s="24">
        <f t="shared" si="14"/>
        <v>-1450</v>
      </c>
      <c r="AB80" s="26">
        <f t="shared" si="15"/>
        <v>93.164246652838017</v>
      </c>
    </row>
    <row r="81" spans="1:28" s="1" customFormat="1" ht="21" customHeight="1">
      <c r="A81" s="23" t="s">
        <v>28</v>
      </c>
      <c r="B81" s="24">
        <v>889</v>
      </c>
      <c r="C81" s="24">
        <v>815</v>
      </c>
      <c r="D81" s="24">
        <v>851</v>
      </c>
      <c r="E81" s="24">
        <v>837</v>
      </c>
      <c r="F81" s="24">
        <v>792</v>
      </c>
      <c r="G81" s="24">
        <v>762</v>
      </c>
      <c r="H81" s="24">
        <v>793</v>
      </c>
      <c r="I81" s="24">
        <v>738</v>
      </c>
      <c r="J81" s="24">
        <v>738</v>
      </c>
      <c r="K81" s="24">
        <v>832</v>
      </c>
      <c r="L81" s="24">
        <v>832</v>
      </c>
      <c r="M81" s="24">
        <v>866</v>
      </c>
      <c r="N81" s="24">
        <v>866</v>
      </c>
      <c r="O81" s="25">
        <v>835</v>
      </c>
      <c r="P81" s="25">
        <v>835</v>
      </c>
      <c r="Q81" s="25">
        <v>845</v>
      </c>
      <c r="R81" s="25">
        <v>845</v>
      </c>
      <c r="S81" s="25">
        <v>849</v>
      </c>
      <c r="T81" s="25">
        <v>849</v>
      </c>
      <c r="U81" s="24">
        <f t="shared" si="8"/>
        <v>10</v>
      </c>
      <c r="V81" s="26">
        <f t="shared" si="9"/>
        <v>101.19760479041918</v>
      </c>
      <c r="W81" s="24">
        <f t="shared" si="10"/>
        <v>10</v>
      </c>
      <c r="X81" s="26">
        <f t="shared" si="11"/>
        <v>101.19760479041918</v>
      </c>
      <c r="Y81" s="24">
        <f t="shared" si="12"/>
        <v>4</v>
      </c>
      <c r="Z81" s="26">
        <f t="shared" si="13"/>
        <v>100.47337278106509</v>
      </c>
      <c r="AA81" s="24">
        <f t="shared" si="14"/>
        <v>4</v>
      </c>
      <c r="AB81" s="26">
        <f t="shared" si="15"/>
        <v>100.47337278106509</v>
      </c>
    </row>
    <row r="82" spans="1:28" s="1" customFormat="1" ht="21" customHeight="1" thickBot="1">
      <c r="A82" s="27" t="s">
        <v>29</v>
      </c>
      <c r="B82" s="28"/>
      <c r="C82" s="28"/>
      <c r="D82" s="28"/>
      <c r="E82" s="28"/>
      <c r="F82" s="28">
        <v>282</v>
      </c>
      <c r="G82" s="28">
        <v>292</v>
      </c>
      <c r="H82" s="28">
        <v>292</v>
      </c>
      <c r="I82" s="28">
        <v>292</v>
      </c>
      <c r="J82" s="28">
        <v>292</v>
      </c>
      <c r="K82" s="28">
        <v>294</v>
      </c>
      <c r="L82" s="28">
        <v>294</v>
      </c>
      <c r="M82" s="28">
        <v>294</v>
      </c>
      <c r="N82" s="28">
        <v>294</v>
      </c>
      <c r="O82" s="29">
        <v>294</v>
      </c>
      <c r="P82" s="29">
        <v>294</v>
      </c>
      <c r="Q82" s="29">
        <v>294</v>
      </c>
      <c r="R82" s="29">
        <v>294</v>
      </c>
      <c r="S82" s="29">
        <v>294</v>
      </c>
      <c r="T82" s="29">
        <v>294</v>
      </c>
      <c r="U82" s="28">
        <f t="shared" si="8"/>
        <v>0</v>
      </c>
      <c r="V82" s="30">
        <f t="shared" si="9"/>
        <v>100</v>
      </c>
      <c r="W82" s="28">
        <f t="shared" si="10"/>
        <v>0</v>
      </c>
      <c r="X82" s="30">
        <f t="shared" si="11"/>
        <v>100</v>
      </c>
      <c r="Y82" s="28">
        <f t="shared" si="12"/>
        <v>0</v>
      </c>
      <c r="Z82" s="30">
        <f t="shared" si="13"/>
        <v>100</v>
      </c>
      <c r="AA82" s="28">
        <f t="shared" si="14"/>
        <v>0</v>
      </c>
      <c r="AB82" s="30">
        <f t="shared" si="15"/>
        <v>100</v>
      </c>
    </row>
    <row r="83" spans="1:28" s="1" customFormat="1" ht="21" customHeight="1" thickBot="1">
      <c r="A83" s="38" t="s">
        <v>42</v>
      </c>
      <c r="B83" s="32">
        <f>SUM(B78:B81)</f>
        <v>108778</v>
      </c>
      <c r="C83" s="32">
        <f>SUM(C78:C81)</f>
        <v>105925</v>
      </c>
      <c r="D83" s="32">
        <f>SUM(D78:D81)</f>
        <v>103412</v>
      </c>
      <c r="E83" s="32">
        <f>SUM(E78:E81)</f>
        <v>101244</v>
      </c>
      <c r="F83" s="32">
        <v>99117</v>
      </c>
      <c r="G83" s="32">
        <f>SUM(G78:G82)</f>
        <v>96268.5</v>
      </c>
      <c r="H83" s="32">
        <f>SUM(H78:H82)</f>
        <v>93898</v>
      </c>
      <c r="I83" s="32">
        <v>91906.25</v>
      </c>
      <c r="J83" s="32">
        <v>92460.25</v>
      </c>
      <c r="K83" s="32">
        <v>91279.5</v>
      </c>
      <c r="L83" s="32">
        <v>91844.5</v>
      </c>
      <c r="M83" s="32">
        <v>90150.5</v>
      </c>
      <c r="N83" s="32">
        <v>91116.5</v>
      </c>
      <c r="O83" s="33">
        <v>89160</v>
      </c>
      <c r="P83" s="33">
        <v>89966</v>
      </c>
      <c r="Q83" s="33">
        <v>88227.5</v>
      </c>
      <c r="R83" s="33">
        <v>88857.5</v>
      </c>
      <c r="S83" s="33">
        <v>88116.5</v>
      </c>
      <c r="T83" s="33">
        <v>88663.5</v>
      </c>
      <c r="U83" s="32">
        <f t="shared" si="8"/>
        <v>-932.5</v>
      </c>
      <c r="V83" s="34">
        <f t="shared" si="9"/>
        <v>98.954127411395248</v>
      </c>
      <c r="W83" s="32">
        <f t="shared" si="10"/>
        <v>-1108.5</v>
      </c>
      <c r="X83" s="34">
        <f t="shared" si="11"/>
        <v>98.767867861192002</v>
      </c>
      <c r="Y83" s="32">
        <f t="shared" si="12"/>
        <v>-111</v>
      </c>
      <c r="Z83" s="34">
        <f t="shared" si="13"/>
        <v>99.874188886684991</v>
      </c>
      <c r="AA83" s="32">
        <f t="shared" si="14"/>
        <v>-194</v>
      </c>
      <c r="AB83" s="34">
        <f t="shared" si="15"/>
        <v>99.781672903243958</v>
      </c>
    </row>
    <row r="84" spans="1:28" s="1" customFormat="1" ht="21" customHeight="1">
      <c r="A84" s="19" t="s">
        <v>25</v>
      </c>
      <c r="B84" s="35">
        <v>32425</v>
      </c>
      <c r="C84" s="35">
        <v>32378</v>
      </c>
      <c r="D84" s="35">
        <v>32091</v>
      </c>
      <c r="E84" s="35">
        <v>31481</v>
      </c>
      <c r="F84" s="35">
        <v>31115</v>
      </c>
      <c r="G84" s="35">
        <v>31742</v>
      </c>
      <c r="H84" s="35">
        <v>32434.5</v>
      </c>
      <c r="I84" s="35">
        <v>33894.5</v>
      </c>
      <c r="J84" s="35">
        <v>33894.5</v>
      </c>
      <c r="K84" s="35">
        <v>35455.5</v>
      </c>
      <c r="L84" s="35">
        <v>35455.5</v>
      </c>
      <c r="M84" s="35">
        <v>36968</v>
      </c>
      <c r="N84" s="35">
        <v>36968</v>
      </c>
      <c r="O84" s="36">
        <v>38139</v>
      </c>
      <c r="P84" s="36">
        <v>38139</v>
      </c>
      <c r="Q84" s="36">
        <v>39086</v>
      </c>
      <c r="R84" s="36">
        <v>39086</v>
      </c>
      <c r="S84" s="36">
        <v>39639</v>
      </c>
      <c r="T84" s="36">
        <v>39639</v>
      </c>
      <c r="U84" s="35">
        <f t="shared" si="8"/>
        <v>947</v>
      </c>
      <c r="V84" s="37">
        <f t="shared" si="9"/>
        <v>102.48302262775637</v>
      </c>
      <c r="W84" s="35">
        <f t="shared" si="10"/>
        <v>947</v>
      </c>
      <c r="X84" s="37">
        <f t="shared" si="11"/>
        <v>102.48302262775637</v>
      </c>
      <c r="Y84" s="35">
        <f t="shared" si="12"/>
        <v>553</v>
      </c>
      <c r="Z84" s="37">
        <f t="shared" si="13"/>
        <v>101.41482883897048</v>
      </c>
      <c r="AA84" s="35">
        <f t="shared" si="14"/>
        <v>553</v>
      </c>
      <c r="AB84" s="37">
        <f t="shared" si="15"/>
        <v>101.41482883897048</v>
      </c>
    </row>
    <row r="85" spans="1:28" s="1" customFormat="1" ht="21" customHeight="1">
      <c r="A85" s="23" t="s">
        <v>26</v>
      </c>
      <c r="B85" s="24">
        <v>144342</v>
      </c>
      <c r="C85" s="24">
        <v>139235</v>
      </c>
      <c r="D85" s="24">
        <v>133707</v>
      </c>
      <c r="E85" s="24">
        <f>[1]List1!AQ20</f>
        <v>127215</v>
      </c>
      <c r="F85" s="24">
        <v>121597</v>
      </c>
      <c r="G85" s="24">
        <v>115250.5</v>
      </c>
      <c r="H85" s="24">
        <v>110299.25</v>
      </c>
      <c r="I85" s="24">
        <v>105572</v>
      </c>
      <c r="J85" s="24">
        <v>105572</v>
      </c>
      <c r="K85" s="24">
        <v>101903.25</v>
      </c>
      <c r="L85" s="24">
        <v>101903.25</v>
      </c>
      <c r="M85" s="24">
        <v>100194</v>
      </c>
      <c r="N85" s="24">
        <v>100194</v>
      </c>
      <c r="O85" s="25">
        <v>99452</v>
      </c>
      <c r="P85" s="25">
        <v>99452</v>
      </c>
      <c r="Q85" s="25">
        <v>99724.25</v>
      </c>
      <c r="R85" s="25">
        <v>99724.25</v>
      </c>
      <c r="S85" s="25">
        <v>100699.75</v>
      </c>
      <c r="T85" s="25">
        <v>100699.75</v>
      </c>
      <c r="U85" s="24">
        <f t="shared" si="8"/>
        <v>272.25</v>
      </c>
      <c r="V85" s="26">
        <f t="shared" si="9"/>
        <v>100.27375015082653</v>
      </c>
      <c r="W85" s="24">
        <f t="shared" si="10"/>
        <v>272.25</v>
      </c>
      <c r="X85" s="26">
        <f t="shared" si="11"/>
        <v>100.27375015082653</v>
      </c>
      <c r="Y85" s="24">
        <f t="shared" si="12"/>
        <v>975.5</v>
      </c>
      <c r="Z85" s="26">
        <f t="shared" si="13"/>
        <v>100.97819737927334</v>
      </c>
      <c r="AA85" s="24">
        <f t="shared" si="14"/>
        <v>975.5</v>
      </c>
      <c r="AB85" s="26">
        <f t="shared" si="15"/>
        <v>100.97819737927334</v>
      </c>
    </row>
    <row r="86" spans="1:28" s="1" customFormat="1" ht="21" customHeight="1">
      <c r="A86" s="23" t="s">
        <v>27</v>
      </c>
      <c r="B86" s="24">
        <v>53479</v>
      </c>
      <c r="C86" s="24">
        <v>53659</v>
      </c>
      <c r="D86" s="24">
        <v>53560</v>
      </c>
      <c r="E86" s="24">
        <f>[1]List1!AQ92</f>
        <v>53951</v>
      </c>
      <c r="F86" s="24">
        <v>53968</v>
      </c>
      <c r="G86" s="24">
        <v>54039</v>
      </c>
      <c r="H86" s="24">
        <v>53023</v>
      </c>
      <c r="I86" s="24">
        <v>51995</v>
      </c>
      <c r="J86" s="24">
        <v>53084</v>
      </c>
      <c r="K86" s="24">
        <v>49061</v>
      </c>
      <c r="L86" s="24">
        <v>50184</v>
      </c>
      <c r="M86" s="24">
        <v>46297</v>
      </c>
      <c r="N86" s="24">
        <v>48077</v>
      </c>
      <c r="O86" s="25">
        <v>43401</v>
      </c>
      <c r="P86" s="25">
        <v>44920</v>
      </c>
      <c r="Q86" s="25">
        <v>40440</v>
      </c>
      <c r="R86" s="25">
        <v>41592</v>
      </c>
      <c r="S86" s="25">
        <v>37769</v>
      </c>
      <c r="T86" s="25">
        <v>38868</v>
      </c>
      <c r="U86" s="24">
        <f t="shared" si="8"/>
        <v>-2961</v>
      </c>
      <c r="V86" s="26">
        <f t="shared" si="9"/>
        <v>93.17757655353563</v>
      </c>
      <c r="W86" s="24">
        <f t="shared" si="10"/>
        <v>-3328</v>
      </c>
      <c r="X86" s="26">
        <f t="shared" si="11"/>
        <v>92.591273374888701</v>
      </c>
      <c r="Y86" s="24">
        <f t="shared" si="12"/>
        <v>-2671</v>
      </c>
      <c r="Z86" s="26">
        <f t="shared" si="13"/>
        <v>93.395153313550935</v>
      </c>
      <c r="AA86" s="24">
        <f t="shared" si="14"/>
        <v>-2724</v>
      </c>
      <c r="AB86" s="26">
        <f t="shared" si="15"/>
        <v>93.450663589151759</v>
      </c>
    </row>
    <row r="87" spans="1:28" s="1" customFormat="1" ht="21" customHeight="1">
      <c r="A87" s="23" t="s">
        <v>28</v>
      </c>
      <c r="B87" s="24">
        <v>1008</v>
      </c>
      <c r="C87" s="24">
        <v>1036</v>
      </c>
      <c r="D87" s="24">
        <v>1072</v>
      </c>
      <c r="E87" s="24">
        <v>1054</v>
      </c>
      <c r="F87" s="24">
        <v>987</v>
      </c>
      <c r="G87" s="24">
        <v>914</v>
      </c>
      <c r="H87" s="24">
        <v>917</v>
      </c>
      <c r="I87" s="24">
        <v>858</v>
      </c>
      <c r="J87" s="24">
        <v>858</v>
      </c>
      <c r="K87" s="24">
        <v>948</v>
      </c>
      <c r="L87" s="24">
        <v>948</v>
      </c>
      <c r="M87" s="24">
        <v>990</v>
      </c>
      <c r="N87" s="24">
        <v>990</v>
      </c>
      <c r="O87" s="25">
        <v>929</v>
      </c>
      <c r="P87" s="25">
        <v>929</v>
      </c>
      <c r="Q87" s="25">
        <v>918</v>
      </c>
      <c r="R87" s="25">
        <v>918</v>
      </c>
      <c r="S87" s="25">
        <v>868</v>
      </c>
      <c r="T87" s="25">
        <v>868</v>
      </c>
      <c r="U87" s="24">
        <f t="shared" si="8"/>
        <v>-11</v>
      </c>
      <c r="V87" s="26">
        <f t="shared" si="9"/>
        <v>98.815931108719056</v>
      </c>
      <c r="W87" s="24">
        <f t="shared" si="10"/>
        <v>-11</v>
      </c>
      <c r="X87" s="26">
        <f t="shared" si="11"/>
        <v>98.815931108719056</v>
      </c>
      <c r="Y87" s="24">
        <f t="shared" si="12"/>
        <v>-50</v>
      </c>
      <c r="Z87" s="26">
        <f t="shared" si="13"/>
        <v>94.553376906318093</v>
      </c>
      <c r="AA87" s="24">
        <f t="shared" si="14"/>
        <v>-50</v>
      </c>
      <c r="AB87" s="26">
        <f t="shared" si="15"/>
        <v>94.553376906318093</v>
      </c>
    </row>
    <row r="88" spans="1:28" s="1" customFormat="1" ht="21" customHeight="1" thickBot="1">
      <c r="A88" s="27" t="s">
        <v>29</v>
      </c>
      <c r="B88" s="28"/>
      <c r="C88" s="28"/>
      <c r="D88" s="28"/>
      <c r="E88" s="28"/>
      <c r="F88" s="28">
        <v>810</v>
      </c>
      <c r="G88" s="28">
        <v>797</v>
      </c>
      <c r="H88" s="28">
        <v>736</v>
      </c>
      <c r="I88" s="28">
        <v>726</v>
      </c>
      <c r="J88" s="28">
        <v>726</v>
      </c>
      <c r="K88" s="28">
        <v>687</v>
      </c>
      <c r="L88" s="28">
        <v>687</v>
      </c>
      <c r="M88" s="28">
        <v>689</v>
      </c>
      <c r="N88" s="28">
        <v>689</v>
      </c>
      <c r="O88" s="29">
        <v>689</v>
      </c>
      <c r="P88" s="29">
        <v>689</v>
      </c>
      <c r="Q88" s="29">
        <v>689</v>
      </c>
      <c r="R88" s="29">
        <v>689</v>
      </c>
      <c r="S88" s="29">
        <v>689</v>
      </c>
      <c r="T88" s="29">
        <v>689</v>
      </c>
      <c r="U88" s="28">
        <f t="shared" si="8"/>
        <v>0</v>
      </c>
      <c r="V88" s="30">
        <f t="shared" si="9"/>
        <v>100</v>
      </c>
      <c r="W88" s="28">
        <f t="shared" si="10"/>
        <v>0</v>
      </c>
      <c r="X88" s="30">
        <f t="shared" si="11"/>
        <v>100</v>
      </c>
      <c r="Y88" s="28">
        <f t="shared" si="12"/>
        <v>0</v>
      </c>
      <c r="Z88" s="30">
        <f t="shared" si="13"/>
        <v>100</v>
      </c>
      <c r="AA88" s="28">
        <f t="shared" si="14"/>
        <v>0</v>
      </c>
      <c r="AB88" s="30">
        <f t="shared" si="15"/>
        <v>100</v>
      </c>
    </row>
    <row r="89" spans="1:28" s="1" customFormat="1" ht="21" customHeight="1" thickBot="1">
      <c r="A89" s="31" t="s">
        <v>43</v>
      </c>
      <c r="B89" s="32">
        <f>SUM(B84:B87)</f>
        <v>231254</v>
      </c>
      <c r="C89" s="32">
        <f>SUM(C84:C87)</f>
        <v>226308</v>
      </c>
      <c r="D89" s="32">
        <f>SUM(D84:D87)</f>
        <v>220430</v>
      </c>
      <c r="E89" s="32">
        <f>SUM(E84:E87)</f>
        <v>213701</v>
      </c>
      <c r="F89" s="32">
        <v>208477</v>
      </c>
      <c r="G89" s="32">
        <f>SUM(G84:G88)</f>
        <v>202742.5</v>
      </c>
      <c r="H89" s="32">
        <f>SUM(H84:H88)</f>
        <v>197409.75</v>
      </c>
      <c r="I89" s="32">
        <v>193045.5</v>
      </c>
      <c r="J89" s="32">
        <v>194134.5</v>
      </c>
      <c r="K89" s="32">
        <v>188054.75</v>
      </c>
      <c r="L89" s="32">
        <v>189177.75</v>
      </c>
      <c r="M89" s="32">
        <v>185138</v>
      </c>
      <c r="N89" s="32">
        <v>186918</v>
      </c>
      <c r="O89" s="33">
        <v>182610</v>
      </c>
      <c r="P89" s="33">
        <v>184129</v>
      </c>
      <c r="Q89" s="33">
        <v>180857.25</v>
      </c>
      <c r="R89" s="33">
        <v>182009.25</v>
      </c>
      <c r="S89" s="33">
        <v>179664.75</v>
      </c>
      <c r="T89" s="33">
        <v>180763.75</v>
      </c>
      <c r="U89" s="32">
        <f t="shared" si="8"/>
        <v>-1752.75</v>
      </c>
      <c r="V89" s="34">
        <f t="shared" si="9"/>
        <v>99.040167570231645</v>
      </c>
      <c r="W89" s="32">
        <f t="shared" si="10"/>
        <v>-2119.75</v>
      </c>
      <c r="X89" s="34">
        <f t="shared" si="11"/>
        <v>98.84876906951105</v>
      </c>
      <c r="Y89" s="32">
        <f t="shared" si="12"/>
        <v>-1192.5</v>
      </c>
      <c r="Z89" s="34">
        <f t="shared" si="13"/>
        <v>99.340640201042547</v>
      </c>
      <c r="AA89" s="32">
        <f t="shared" si="14"/>
        <v>-1245.5</v>
      </c>
      <c r="AB89" s="34">
        <f t="shared" si="15"/>
        <v>99.31569411994171</v>
      </c>
    </row>
    <row r="90" spans="1:28" s="1" customFormat="1" ht="21" customHeight="1">
      <c r="A90" s="19" t="s">
        <v>25</v>
      </c>
      <c r="B90" s="35">
        <f t="shared" ref="B90:E93" si="16">B6+B12+B18+B24+B30+B36+B42+B48+B54+B60+B66+B72+B78+B84</f>
        <v>268072</v>
      </c>
      <c r="C90" s="35">
        <f t="shared" si="16"/>
        <v>267333</v>
      </c>
      <c r="D90" s="35">
        <f t="shared" si="16"/>
        <v>269054</v>
      </c>
      <c r="E90" s="35">
        <f t="shared" si="16"/>
        <v>268813</v>
      </c>
      <c r="F90" s="35">
        <v>270528</v>
      </c>
      <c r="G90" s="35">
        <f t="shared" ref="G90:H94" si="17">G6+G12+G18+G24+G30+G36+G42+G48+G54+G60+G66+G72+G78+G84</f>
        <v>273424</v>
      </c>
      <c r="H90" s="35">
        <f t="shared" si="17"/>
        <v>279592</v>
      </c>
      <c r="I90" s="35">
        <v>292090</v>
      </c>
      <c r="J90" s="35">
        <v>292090</v>
      </c>
      <c r="K90" s="35">
        <v>307260</v>
      </c>
      <c r="L90" s="35">
        <v>307260</v>
      </c>
      <c r="M90" s="35">
        <v>321944.5</v>
      </c>
      <c r="N90" s="35">
        <v>321944.5</v>
      </c>
      <c r="O90" s="36">
        <v>335991</v>
      </c>
      <c r="P90" s="36">
        <v>335991</v>
      </c>
      <c r="Q90" s="36">
        <v>347104</v>
      </c>
      <c r="R90" s="36">
        <v>347104</v>
      </c>
      <c r="S90" s="36">
        <v>356373</v>
      </c>
      <c r="T90" s="36">
        <v>356373</v>
      </c>
      <c r="U90" s="35">
        <f t="shared" si="8"/>
        <v>11113</v>
      </c>
      <c r="V90" s="37">
        <f t="shared" si="9"/>
        <v>103.30752907071916</v>
      </c>
      <c r="W90" s="35">
        <f t="shared" si="10"/>
        <v>11113</v>
      </c>
      <c r="X90" s="37">
        <f t="shared" si="11"/>
        <v>103.30752907071916</v>
      </c>
      <c r="Y90" s="35">
        <f t="shared" si="12"/>
        <v>9269</v>
      </c>
      <c r="Z90" s="37">
        <f t="shared" si="13"/>
        <v>102.67038121139484</v>
      </c>
      <c r="AA90" s="35">
        <f t="shared" si="14"/>
        <v>9269</v>
      </c>
      <c r="AB90" s="37">
        <f t="shared" si="15"/>
        <v>102.67038121139484</v>
      </c>
    </row>
    <row r="91" spans="1:28" s="1" customFormat="1" ht="21" customHeight="1">
      <c r="A91" s="23" t="s">
        <v>26</v>
      </c>
      <c r="B91" s="24">
        <f t="shared" si="16"/>
        <v>1098806</v>
      </c>
      <c r="C91" s="24">
        <f t="shared" si="16"/>
        <v>1060939</v>
      </c>
      <c r="D91" s="24">
        <f t="shared" si="16"/>
        <v>1023714</v>
      </c>
      <c r="E91" s="24">
        <f t="shared" si="16"/>
        <v>984814</v>
      </c>
      <c r="F91" s="24">
        <v>949028</v>
      </c>
      <c r="G91" s="24">
        <f t="shared" si="17"/>
        <v>909146.75</v>
      </c>
      <c r="H91" s="24">
        <f t="shared" si="17"/>
        <v>877300.5</v>
      </c>
      <c r="I91" s="24">
        <v>847107.5</v>
      </c>
      <c r="J91" s="24">
        <v>847107.5</v>
      </c>
      <c r="K91" s="24">
        <v>824881.5</v>
      </c>
      <c r="L91" s="24">
        <v>824881.5</v>
      </c>
      <c r="M91" s="24">
        <v>819857</v>
      </c>
      <c r="N91" s="24">
        <v>819857</v>
      </c>
      <c r="O91" s="25">
        <v>823982</v>
      </c>
      <c r="P91" s="25">
        <v>823982</v>
      </c>
      <c r="Q91" s="25">
        <v>836442.25</v>
      </c>
      <c r="R91" s="25">
        <v>836442.25</v>
      </c>
      <c r="S91" s="25">
        <v>854936.75</v>
      </c>
      <c r="T91" s="25">
        <v>854936.75</v>
      </c>
      <c r="U91" s="24">
        <f t="shared" si="8"/>
        <v>12460.25</v>
      </c>
      <c r="V91" s="26">
        <f t="shared" si="9"/>
        <v>101.51219929561567</v>
      </c>
      <c r="W91" s="24">
        <f t="shared" si="10"/>
        <v>12460.25</v>
      </c>
      <c r="X91" s="26">
        <f t="shared" si="11"/>
        <v>101.51219929561567</v>
      </c>
      <c r="Y91" s="24">
        <f t="shared" si="12"/>
        <v>18494.5</v>
      </c>
      <c r="Z91" s="26">
        <f t="shared" si="13"/>
        <v>102.21109108249853</v>
      </c>
      <c r="AA91" s="24">
        <f t="shared" si="14"/>
        <v>18494.5</v>
      </c>
      <c r="AB91" s="26">
        <f t="shared" si="15"/>
        <v>102.21109108249853</v>
      </c>
    </row>
    <row r="92" spans="1:28" s="1" customFormat="1" ht="21" customHeight="1">
      <c r="A92" s="23" t="s">
        <v>27</v>
      </c>
      <c r="B92" s="24">
        <f t="shared" si="16"/>
        <v>419427</v>
      </c>
      <c r="C92" s="24">
        <f t="shared" si="16"/>
        <v>420300</v>
      </c>
      <c r="D92" s="24">
        <f t="shared" si="16"/>
        <v>418854</v>
      </c>
      <c r="E92" s="24">
        <f t="shared" si="16"/>
        <v>419188</v>
      </c>
      <c r="F92" s="24">
        <v>416630</v>
      </c>
      <c r="G92" s="24">
        <f t="shared" si="17"/>
        <v>415631</v>
      </c>
      <c r="H92" s="24">
        <f t="shared" si="17"/>
        <v>408610</v>
      </c>
      <c r="I92" s="24">
        <v>402552</v>
      </c>
      <c r="J92" s="24">
        <v>411679</v>
      </c>
      <c r="K92" s="24">
        <v>395122</v>
      </c>
      <c r="L92" s="24">
        <v>404804</v>
      </c>
      <c r="M92" s="24">
        <v>378837</v>
      </c>
      <c r="N92" s="24">
        <v>394939</v>
      </c>
      <c r="O92" s="25">
        <v>359694</v>
      </c>
      <c r="P92" s="25">
        <v>374197</v>
      </c>
      <c r="Q92" s="25">
        <v>339996</v>
      </c>
      <c r="R92" s="25">
        <v>352235</v>
      </c>
      <c r="S92" s="25">
        <v>323948</v>
      </c>
      <c r="T92" s="25">
        <v>335113</v>
      </c>
      <c r="U92" s="24">
        <f t="shared" si="8"/>
        <v>-19698</v>
      </c>
      <c r="V92" s="26">
        <f t="shared" si="9"/>
        <v>94.523678460024357</v>
      </c>
      <c r="W92" s="24">
        <f t="shared" si="10"/>
        <v>-21962</v>
      </c>
      <c r="X92" s="26">
        <f t="shared" si="11"/>
        <v>94.130898964983686</v>
      </c>
      <c r="Y92" s="24">
        <f t="shared" si="12"/>
        <v>-16048</v>
      </c>
      <c r="Z92" s="26">
        <f t="shared" si="13"/>
        <v>95.279944469934946</v>
      </c>
      <c r="AA92" s="24">
        <f t="shared" si="14"/>
        <v>-17122</v>
      </c>
      <c r="AB92" s="26">
        <f t="shared" si="15"/>
        <v>95.139040697261763</v>
      </c>
    </row>
    <row r="93" spans="1:28" s="1" customFormat="1" ht="21" customHeight="1">
      <c r="A93" s="23" t="s">
        <v>28</v>
      </c>
      <c r="B93" s="24">
        <f t="shared" si="16"/>
        <v>15725</v>
      </c>
      <c r="C93" s="24">
        <f t="shared" si="16"/>
        <v>16091</v>
      </c>
      <c r="D93" s="24">
        <f t="shared" si="16"/>
        <v>17864</v>
      </c>
      <c r="E93" s="24">
        <f t="shared" si="16"/>
        <v>17447</v>
      </c>
      <c r="F93" s="24">
        <v>16401</v>
      </c>
      <c r="G93" s="24">
        <f t="shared" si="17"/>
        <v>15515</v>
      </c>
      <c r="H93" s="24">
        <f t="shared" si="17"/>
        <v>15514</v>
      </c>
      <c r="I93" s="24">
        <v>14653</v>
      </c>
      <c r="J93" s="24">
        <v>14653</v>
      </c>
      <c r="K93" s="24">
        <v>15160</v>
      </c>
      <c r="L93" s="24">
        <v>15160</v>
      </c>
      <c r="M93" s="24">
        <v>15659</v>
      </c>
      <c r="N93" s="24">
        <v>15659</v>
      </c>
      <c r="O93" s="25">
        <v>15347</v>
      </c>
      <c r="P93" s="25">
        <v>15347</v>
      </c>
      <c r="Q93" s="25">
        <v>15149</v>
      </c>
      <c r="R93" s="25">
        <v>15149</v>
      </c>
      <c r="S93" s="25">
        <v>14944</v>
      </c>
      <c r="T93" s="25">
        <v>14944</v>
      </c>
      <c r="U93" s="24">
        <f t="shared" si="8"/>
        <v>-198</v>
      </c>
      <c r="V93" s="26">
        <f t="shared" si="9"/>
        <v>98.709845572424584</v>
      </c>
      <c r="W93" s="24">
        <f t="shared" si="10"/>
        <v>-198</v>
      </c>
      <c r="X93" s="26">
        <f t="shared" si="11"/>
        <v>98.709845572424584</v>
      </c>
      <c r="Y93" s="24">
        <f t="shared" si="12"/>
        <v>-205</v>
      </c>
      <c r="Z93" s="26">
        <f t="shared" si="13"/>
        <v>98.646775364710535</v>
      </c>
      <c r="AA93" s="24">
        <f t="shared" si="14"/>
        <v>-205</v>
      </c>
      <c r="AB93" s="26">
        <f t="shared" si="15"/>
        <v>98.646775364710535</v>
      </c>
    </row>
    <row r="94" spans="1:28" s="1" customFormat="1" ht="21" customHeight="1" thickBot="1">
      <c r="A94" s="27" t="s">
        <v>29</v>
      </c>
      <c r="B94" s="28"/>
      <c r="C94" s="28"/>
      <c r="D94" s="28"/>
      <c r="E94" s="28"/>
      <c r="F94" s="28">
        <v>5221</v>
      </c>
      <c r="G94" s="28">
        <f t="shared" si="17"/>
        <v>5214</v>
      </c>
      <c r="H94" s="28">
        <f t="shared" si="17"/>
        <v>5139</v>
      </c>
      <c r="I94" s="28">
        <v>5035</v>
      </c>
      <c r="J94" s="28">
        <v>5035</v>
      </c>
      <c r="K94" s="28">
        <v>4982</v>
      </c>
      <c r="L94" s="28">
        <v>4982</v>
      </c>
      <c r="M94" s="28">
        <v>4979</v>
      </c>
      <c r="N94" s="28">
        <v>4979</v>
      </c>
      <c r="O94" s="29">
        <v>4977</v>
      </c>
      <c r="P94" s="29">
        <v>4977</v>
      </c>
      <c r="Q94" s="29">
        <v>4884</v>
      </c>
      <c r="R94" s="29">
        <v>4884</v>
      </c>
      <c r="S94" s="29">
        <v>4854</v>
      </c>
      <c r="T94" s="29">
        <v>4854</v>
      </c>
      <c r="U94" s="28">
        <f t="shared" si="8"/>
        <v>-93</v>
      </c>
      <c r="V94" s="30">
        <f t="shared" si="9"/>
        <v>98.131404460518397</v>
      </c>
      <c r="W94" s="28">
        <f t="shared" si="10"/>
        <v>-93</v>
      </c>
      <c r="X94" s="30">
        <f t="shared" si="11"/>
        <v>98.131404460518397</v>
      </c>
      <c r="Y94" s="28">
        <f t="shared" si="12"/>
        <v>-30</v>
      </c>
      <c r="Z94" s="30">
        <f t="shared" si="13"/>
        <v>99.385749385749392</v>
      </c>
      <c r="AA94" s="28">
        <f t="shared" si="14"/>
        <v>-30</v>
      </c>
      <c r="AB94" s="30">
        <f t="shared" si="15"/>
        <v>99.385749385749392</v>
      </c>
    </row>
    <row r="95" spans="1:28" s="1" customFormat="1" ht="21" customHeight="1" thickBot="1">
      <c r="A95" s="39" t="s">
        <v>44</v>
      </c>
      <c r="B95" s="32">
        <f>SUM(B90:B93)</f>
        <v>1802030</v>
      </c>
      <c r="C95" s="32">
        <f>SUM(C90:C93)</f>
        <v>1764663</v>
      </c>
      <c r="D95" s="32">
        <f>SUM(D90:D93)</f>
        <v>1729486</v>
      </c>
      <c r="E95" s="32">
        <f>SUM(E90:E93)</f>
        <v>1690262</v>
      </c>
      <c r="F95" s="32">
        <v>1657808</v>
      </c>
      <c r="G95" s="32">
        <f>SUM(G90:G94)</f>
        <v>1618930.75</v>
      </c>
      <c r="H95" s="32">
        <f>SUM(H90:H94)</f>
        <v>1586155.5</v>
      </c>
      <c r="I95" s="32">
        <v>1561437.5</v>
      </c>
      <c r="J95" s="32">
        <v>1570564.5</v>
      </c>
      <c r="K95" s="32">
        <v>1547405.5</v>
      </c>
      <c r="L95" s="32">
        <v>1557087.5</v>
      </c>
      <c r="M95" s="32">
        <v>1541276.5</v>
      </c>
      <c r="N95" s="32">
        <v>1557378.5</v>
      </c>
      <c r="O95" s="33">
        <v>1539991</v>
      </c>
      <c r="P95" s="33">
        <v>1554494</v>
      </c>
      <c r="Q95" s="33">
        <v>1543575.25</v>
      </c>
      <c r="R95" s="33">
        <v>1555814.25</v>
      </c>
      <c r="S95" s="33">
        <v>1555055.75</v>
      </c>
      <c r="T95" s="33">
        <v>1566220.75</v>
      </c>
      <c r="U95" s="32">
        <f t="shared" si="8"/>
        <v>3584.25</v>
      </c>
      <c r="V95" s="34">
        <f t="shared" si="9"/>
        <v>100.23274486669078</v>
      </c>
      <c r="W95" s="32">
        <f t="shared" si="10"/>
        <v>1320.25</v>
      </c>
      <c r="X95" s="34">
        <f t="shared" si="11"/>
        <v>100.08493117374529</v>
      </c>
      <c r="Y95" s="32">
        <f>S95-Q95</f>
        <v>11480.5</v>
      </c>
      <c r="Z95" s="34">
        <f t="shared" si="13"/>
        <v>100.74376030582248</v>
      </c>
      <c r="AA95" s="32">
        <f t="shared" si="14"/>
        <v>10406.5</v>
      </c>
      <c r="AB95" s="34">
        <f t="shared" si="15"/>
        <v>100.6688780489059</v>
      </c>
    </row>
    <row r="96" spans="1:28">
      <c r="A96" s="40" t="s">
        <v>45</v>
      </c>
    </row>
  </sheetData>
  <sheetProtection password="C5A1" sheet="1" objects="1" scenarios="1"/>
  <mergeCells count="10">
    <mergeCell ref="AA4:AB4"/>
    <mergeCell ref="A1:AB1"/>
    <mergeCell ref="U3:V3"/>
    <mergeCell ref="W3:X3"/>
    <mergeCell ref="Y3:Z3"/>
    <mergeCell ref="AA3:AB3"/>
    <mergeCell ref="A4:A5"/>
    <mergeCell ref="U4:V4"/>
    <mergeCell ref="W4:X4"/>
    <mergeCell ref="Y4:Z4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40" fitToHeight="0" orientation="landscape" r:id="rId1"/>
  <headerFooter>
    <oddHeader>&amp;RPříloha č.1
&amp;A / str.&amp;P</oddHeader>
  </headerFooter>
  <rowBreaks count="1" manualBreakCount="1">
    <brk id="53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2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22" sqref="C22"/>
    </sheetView>
  </sheetViews>
  <sheetFormatPr defaultRowHeight="12.75"/>
  <cols>
    <col min="1" max="1" width="18.42578125" customWidth="1"/>
    <col min="2" max="10" width="14.140625" customWidth="1"/>
    <col min="12" max="12" width="10.28515625" style="44" customWidth="1"/>
    <col min="13" max="13" width="10.28515625" customWidth="1"/>
  </cols>
  <sheetData>
    <row r="1" spans="1:14" ht="22.5" customHeight="1">
      <c r="A1" s="192" t="s">
        <v>61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4" ht="22.5" customHeight="1" thickBot="1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4">
      <c r="A3" s="193" t="s">
        <v>5</v>
      </c>
      <c r="B3" s="46" t="s">
        <v>1</v>
      </c>
      <c r="C3" s="196" t="s">
        <v>46</v>
      </c>
      <c r="D3" s="197"/>
      <c r="E3" s="197"/>
      <c r="F3" s="198"/>
      <c r="G3" s="199" t="s">
        <v>47</v>
      </c>
      <c r="H3" s="200"/>
      <c r="I3" s="200"/>
      <c r="J3" s="201"/>
    </row>
    <row r="4" spans="1:14">
      <c r="A4" s="194"/>
      <c r="B4" s="47" t="s">
        <v>48</v>
      </c>
      <c r="C4" s="48" t="s">
        <v>49</v>
      </c>
      <c r="D4" s="49" t="s">
        <v>50</v>
      </c>
      <c r="E4" s="49" t="s">
        <v>51</v>
      </c>
      <c r="F4" s="202" t="s">
        <v>52</v>
      </c>
      <c r="G4" s="48" t="s">
        <v>49</v>
      </c>
      <c r="H4" s="49" t="s">
        <v>50</v>
      </c>
      <c r="I4" s="49" t="s">
        <v>51</v>
      </c>
      <c r="J4" s="204" t="s">
        <v>52</v>
      </c>
    </row>
    <row r="5" spans="1:14">
      <c r="A5" s="194"/>
      <c r="B5" s="50" t="s">
        <v>53</v>
      </c>
      <c r="C5" s="51" t="s">
        <v>54</v>
      </c>
      <c r="D5" s="52" t="s">
        <v>54</v>
      </c>
      <c r="E5" s="52" t="s">
        <v>54</v>
      </c>
      <c r="F5" s="203"/>
      <c r="G5" s="51" t="s">
        <v>54</v>
      </c>
      <c r="H5" s="52" t="s">
        <v>54</v>
      </c>
      <c r="I5" s="52" t="s">
        <v>54</v>
      </c>
      <c r="J5" s="204"/>
    </row>
    <row r="6" spans="1:14" ht="13.5" thickBot="1">
      <c r="A6" s="195"/>
      <c r="B6" s="53" t="s">
        <v>55</v>
      </c>
      <c r="C6" s="54" t="s">
        <v>56</v>
      </c>
      <c r="D6" s="55" t="s">
        <v>56</v>
      </c>
      <c r="E6" s="55" t="s">
        <v>56</v>
      </c>
      <c r="F6" s="56" t="s">
        <v>57</v>
      </c>
      <c r="G6" s="54" t="s">
        <v>58</v>
      </c>
      <c r="H6" s="55" t="s">
        <v>58</v>
      </c>
      <c r="I6" s="55" t="s">
        <v>58</v>
      </c>
      <c r="J6" s="57"/>
    </row>
    <row r="7" spans="1:14">
      <c r="A7" s="58" t="s">
        <v>25</v>
      </c>
      <c r="B7" s="59">
        <v>38415</v>
      </c>
      <c r="C7" s="60">
        <v>39235</v>
      </c>
      <c r="D7" s="61">
        <v>38735</v>
      </c>
      <c r="E7" s="61">
        <v>500</v>
      </c>
      <c r="F7" s="62">
        <v>127.61227</v>
      </c>
      <c r="G7" s="60">
        <f>+H7+I7</f>
        <v>1507213</v>
      </c>
      <c r="H7" s="61">
        <f t="shared" ref="H7:I11" si="0">+ROUND($B7*D7/1000,0)</f>
        <v>1488005</v>
      </c>
      <c r="I7" s="61">
        <f t="shared" si="0"/>
        <v>19208</v>
      </c>
      <c r="J7" s="63">
        <f>+ROUND($B7*F7/1000,1)</f>
        <v>4902.2</v>
      </c>
      <c r="M7" s="44"/>
      <c r="N7" s="44"/>
    </row>
    <row r="8" spans="1:14">
      <c r="A8" s="64" t="s">
        <v>26</v>
      </c>
      <c r="B8" s="65">
        <v>87992.75</v>
      </c>
      <c r="C8" s="66">
        <v>50423</v>
      </c>
      <c r="D8" s="67">
        <v>49338</v>
      </c>
      <c r="E8" s="67">
        <v>1085</v>
      </c>
      <c r="F8" s="68">
        <v>129.59075000000001</v>
      </c>
      <c r="G8" s="66">
        <f>+H8+I8</f>
        <v>4436858</v>
      </c>
      <c r="H8" s="67">
        <f t="shared" si="0"/>
        <v>4341386</v>
      </c>
      <c r="I8" s="67">
        <f t="shared" si="0"/>
        <v>95472</v>
      </c>
      <c r="J8" s="69">
        <f>+ROUND($B8*F8/1000,1)</f>
        <v>11403</v>
      </c>
      <c r="M8" s="44"/>
      <c r="N8" s="44"/>
    </row>
    <row r="9" spans="1:14">
      <c r="A9" s="64" t="s">
        <v>27</v>
      </c>
      <c r="B9" s="65">
        <v>39240</v>
      </c>
      <c r="C9" s="66">
        <v>58313</v>
      </c>
      <c r="D9" s="67">
        <v>57243</v>
      </c>
      <c r="E9" s="67">
        <v>1070</v>
      </c>
      <c r="F9" s="68">
        <v>144.42939000000001</v>
      </c>
      <c r="G9" s="66">
        <f>+H9+I9</f>
        <v>2288202</v>
      </c>
      <c r="H9" s="67">
        <f t="shared" si="0"/>
        <v>2246215</v>
      </c>
      <c r="I9" s="67">
        <f t="shared" si="0"/>
        <v>41987</v>
      </c>
      <c r="J9" s="69">
        <f>+ROUND($B9*F9/1000,1)</f>
        <v>5667.4</v>
      </c>
      <c r="M9" s="44"/>
      <c r="N9" s="44"/>
    </row>
    <row r="10" spans="1:14">
      <c r="A10" s="64" t="s">
        <v>28</v>
      </c>
      <c r="B10" s="65">
        <v>2687</v>
      </c>
      <c r="C10" s="66">
        <v>49755</v>
      </c>
      <c r="D10" s="67">
        <v>49055</v>
      </c>
      <c r="E10" s="67">
        <v>700</v>
      </c>
      <c r="F10" s="68">
        <v>127.61227</v>
      </c>
      <c r="G10" s="66">
        <f>+H10+I10</f>
        <v>133692</v>
      </c>
      <c r="H10" s="67">
        <f t="shared" si="0"/>
        <v>131811</v>
      </c>
      <c r="I10" s="67">
        <f t="shared" si="0"/>
        <v>1881</v>
      </c>
      <c r="J10" s="69">
        <f>+ROUND($B10*F10/1000,1)</f>
        <v>342.9</v>
      </c>
      <c r="M10" s="44"/>
      <c r="N10" s="44"/>
    </row>
    <row r="11" spans="1:14" ht="13.5" thickBot="1">
      <c r="A11" s="70" t="s">
        <v>29</v>
      </c>
      <c r="B11" s="71">
        <v>125</v>
      </c>
      <c r="C11" s="72">
        <v>239179</v>
      </c>
      <c r="D11" s="73">
        <v>236679</v>
      </c>
      <c r="E11" s="73">
        <v>2500</v>
      </c>
      <c r="F11" s="74">
        <v>693.45889999999997</v>
      </c>
      <c r="G11" s="72">
        <f>+H11+I11</f>
        <v>29898</v>
      </c>
      <c r="H11" s="73">
        <f t="shared" si="0"/>
        <v>29585</v>
      </c>
      <c r="I11" s="73">
        <f t="shared" si="0"/>
        <v>313</v>
      </c>
      <c r="J11" s="75">
        <f>+ROUND($B11*F11/1000,1)</f>
        <v>86.7</v>
      </c>
      <c r="M11" s="44"/>
      <c r="N11" s="44"/>
    </row>
    <row r="12" spans="1:14" ht="13.5" thickBot="1">
      <c r="A12" s="76" t="s">
        <v>59</v>
      </c>
      <c r="B12" s="77">
        <v>168459.75</v>
      </c>
      <c r="C12" s="78"/>
      <c r="D12" s="79"/>
      <c r="E12" s="79"/>
      <c r="F12" s="80"/>
      <c r="G12" s="81">
        <f>ROUND(SUM(G7:G11),0)</f>
        <v>8395863</v>
      </c>
      <c r="H12" s="82">
        <f>ROUND(SUM(H7:H11),0)</f>
        <v>8237002</v>
      </c>
      <c r="I12" s="82">
        <f>ROUND(SUM(I7:I11),0)</f>
        <v>158861</v>
      </c>
      <c r="J12" s="83">
        <f>ROUND(SUM(J7:J11),1)</f>
        <v>22402.2</v>
      </c>
      <c r="K12" s="96"/>
      <c r="M12" s="44"/>
      <c r="N12" s="44"/>
    </row>
    <row r="13" spans="1:14">
      <c r="A13" s="58" t="s">
        <v>25</v>
      </c>
      <c r="B13" s="59">
        <v>45614</v>
      </c>
      <c r="C13" s="60">
        <v>39235</v>
      </c>
      <c r="D13" s="61">
        <v>38735</v>
      </c>
      <c r="E13" s="61">
        <v>500</v>
      </c>
      <c r="F13" s="62">
        <v>127.61227</v>
      </c>
      <c r="G13" s="60">
        <f>+H13+I13</f>
        <v>1789665</v>
      </c>
      <c r="H13" s="61">
        <f t="shared" ref="H13:I17" si="1">+ROUND($B13*D13/1000,0)</f>
        <v>1766858</v>
      </c>
      <c r="I13" s="61">
        <f t="shared" si="1"/>
        <v>22807</v>
      </c>
      <c r="J13" s="63">
        <f>+ROUND($B13*F13/1000,1)</f>
        <v>5820.9</v>
      </c>
      <c r="M13" s="44"/>
      <c r="N13" s="44"/>
    </row>
    <row r="14" spans="1:14">
      <c r="A14" s="64" t="s">
        <v>26</v>
      </c>
      <c r="B14" s="65">
        <v>107827.25</v>
      </c>
      <c r="C14" s="66">
        <v>50423</v>
      </c>
      <c r="D14" s="67">
        <v>49338</v>
      </c>
      <c r="E14" s="67">
        <v>1085</v>
      </c>
      <c r="F14" s="68">
        <v>129.59075000000001</v>
      </c>
      <c r="G14" s="66">
        <f>+H14+I14</f>
        <v>5436974</v>
      </c>
      <c r="H14" s="67">
        <f t="shared" si="1"/>
        <v>5319981</v>
      </c>
      <c r="I14" s="67">
        <f t="shared" si="1"/>
        <v>116993</v>
      </c>
      <c r="J14" s="69">
        <f>+ROUND($B14*F14/1000,1)</f>
        <v>13973.4</v>
      </c>
      <c r="M14" s="44"/>
      <c r="N14" s="44"/>
    </row>
    <row r="15" spans="1:14">
      <c r="A15" s="64" t="s">
        <v>27</v>
      </c>
      <c r="B15" s="65">
        <v>30927</v>
      </c>
      <c r="C15" s="66">
        <v>58313</v>
      </c>
      <c r="D15" s="67">
        <v>57243</v>
      </c>
      <c r="E15" s="67">
        <v>1070</v>
      </c>
      <c r="F15" s="68">
        <v>144.42939000000001</v>
      </c>
      <c r="G15" s="66">
        <f>+H15+I15</f>
        <v>1803446</v>
      </c>
      <c r="H15" s="67">
        <f t="shared" si="1"/>
        <v>1770354</v>
      </c>
      <c r="I15" s="67">
        <f t="shared" si="1"/>
        <v>33092</v>
      </c>
      <c r="J15" s="69">
        <f>+ROUND($B15*F15/1000,1)</f>
        <v>4466.8</v>
      </c>
      <c r="M15" s="44"/>
      <c r="N15" s="44"/>
    </row>
    <row r="16" spans="1:14">
      <c r="A16" s="64" t="s">
        <v>28</v>
      </c>
      <c r="B16" s="65">
        <v>1243</v>
      </c>
      <c r="C16" s="66">
        <v>49755</v>
      </c>
      <c r="D16" s="67">
        <v>49055</v>
      </c>
      <c r="E16" s="67">
        <v>700</v>
      </c>
      <c r="F16" s="68">
        <v>127.61227</v>
      </c>
      <c r="G16" s="66">
        <f>+H16+I16</f>
        <v>61845</v>
      </c>
      <c r="H16" s="67">
        <f t="shared" si="1"/>
        <v>60975</v>
      </c>
      <c r="I16" s="67">
        <f t="shared" si="1"/>
        <v>870</v>
      </c>
      <c r="J16" s="69">
        <f>+ROUND($B16*F16/1000,1)</f>
        <v>158.6</v>
      </c>
      <c r="M16" s="44"/>
      <c r="N16" s="44"/>
    </row>
    <row r="17" spans="1:14" ht="13.5" thickBot="1">
      <c r="A17" s="70" t="s">
        <v>29</v>
      </c>
      <c r="B17" s="71">
        <v>524</v>
      </c>
      <c r="C17" s="72">
        <v>239179</v>
      </c>
      <c r="D17" s="73">
        <v>236679</v>
      </c>
      <c r="E17" s="73">
        <v>2500</v>
      </c>
      <c r="F17" s="74">
        <v>693.45889999999997</v>
      </c>
      <c r="G17" s="72">
        <f>+H17+I17</f>
        <v>125330</v>
      </c>
      <c r="H17" s="73">
        <f t="shared" si="1"/>
        <v>124020</v>
      </c>
      <c r="I17" s="73">
        <f t="shared" si="1"/>
        <v>1310</v>
      </c>
      <c r="J17" s="75">
        <f>+ROUND($B17*F17/1000,1)</f>
        <v>363.4</v>
      </c>
      <c r="M17" s="44"/>
      <c r="N17" s="44"/>
    </row>
    <row r="18" spans="1:14" ht="13.5" thickBot="1">
      <c r="A18" s="76" t="s">
        <v>31</v>
      </c>
      <c r="B18" s="77">
        <v>186135.25</v>
      </c>
      <c r="C18" s="78"/>
      <c r="D18" s="79"/>
      <c r="E18" s="79"/>
      <c r="F18" s="80"/>
      <c r="G18" s="81">
        <f>ROUND(SUM(G13:G17),0)</f>
        <v>9217260</v>
      </c>
      <c r="H18" s="82">
        <f>ROUND(SUM(H13:H17),0)</f>
        <v>9042188</v>
      </c>
      <c r="I18" s="82">
        <f>ROUND(SUM(I13:I17),0)</f>
        <v>175072</v>
      </c>
      <c r="J18" s="83">
        <f>ROUND(SUM(J13:J17),1)</f>
        <v>24783.1</v>
      </c>
      <c r="K18" s="96"/>
      <c r="M18" s="44"/>
      <c r="N18" s="44"/>
    </row>
    <row r="19" spans="1:14">
      <c r="A19" s="58" t="s">
        <v>25</v>
      </c>
      <c r="B19" s="59">
        <v>22990.5</v>
      </c>
      <c r="C19" s="60">
        <v>39235</v>
      </c>
      <c r="D19" s="61">
        <v>38735</v>
      </c>
      <c r="E19" s="61">
        <v>500</v>
      </c>
      <c r="F19" s="62">
        <v>127.61227</v>
      </c>
      <c r="G19" s="60">
        <f>+H19+I19</f>
        <v>902032</v>
      </c>
      <c r="H19" s="61">
        <f t="shared" ref="H19:I23" si="2">+ROUND($B19*D19/1000,0)</f>
        <v>890537</v>
      </c>
      <c r="I19" s="61">
        <f t="shared" si="2"/>
        <v>11495</v>
      </c>
      <c r="J19" s="63">
        <f>+ROUND($B19*F19/1000,1)</f>
        <v>2933.9</v>
      </c>
      <c r="M19" s="44"/>
      <c r="N19" s="44"/>
    </row>
    <row r="20" spans="1:14">
      <c r="A20" s="64" t="s">
        <v>26</v>
      </c>
      <c r="B20" s="65">
        <v>52540.25</v>
      </c>
      <c r="C20" s="66">
        <v>50423</v>
      </c>
      <c r="D20" s="67">
        <v>49338</v>
      </c>
      <c r="E20" s="67">
        <v>1085</v>
      </c>
      <c r="F20" s="68">
        <v>129.59075000000001</v>
      </c>
      <c r="G20" s="66">
        <f>+H20+I20</f>
        <v>2649237</v>
      </c>
      <c r="H20" s="67">
        <f t="shared" si="2"/>
        <v>2592231</v>
      </c>
      <c r="I20" s="67">
        <f t="shared" si="2"/>
        <v>57006</v>
      </c>
      <c r="J20" s="69">
        <f>+ROUND($B20*F20/1000,1)</f>
        <v>6808.7</v>
      </c>
      <c r="M20" s="44"/>
      <c r="N20" s="44"/>
    </row>
    <row r="21" spans="1:14">
      <c r="A21" s="64" t="s">
        <v>27</v>
      </c>
      <c r="B21" s="65">
        <v>23627</v>
      </c>
      <c r="C21" s="66">
        <v>58313</v>
      </c>
      <c r="D21" s="67">
        <v>57243</v>
      </c>
      <c r="E21" s="67">
        <v>1070</v>
      </c>
      <c r="F21" s="68">
        <v>144.42939000000001</v>
      </c>
      <c r="G21" s="66">
        <f>+H21+I21</f>
        <v>1377761</v>
      </c>
      <c r="H21" s="67">
        <f t="shared" si="2"/>
        <v>1352480</v>
      </c>
      <c r="I21" s="67">
        <f t="shared" si="2"/>
        <v>25281</v>
      </c>
      <c r="J21" s="69">
        <f>+ROUND($B21*F21/1000,1)</f>
        <v>3412.4</v>
      </c>
      <c r="M21" s="44"/>
      <c r="N21" s="44"/>
    </row>
    <row r="22" spans="1:14">
      <c r="A22" s="64" t="s">
        <v>28</v>
      </c>
      <c r="B22" s="65">
        <v>1151</v>
      </c>
      <c r="C22" s="66">
        <v>49755</v>
      </c>
      <c r="D22" s="67">
        <v>49055</v>
      </c>
      <c r="E22" s="67">
        <v>700</v>
      </c>
      <c r="F22" s="68">
        <v>127.61227</v>
      </c>
      <c r="G22" s="66">
        <f>+H22+I22</f>
        <v>57268</v>
      </c>
      <c r="H22" s="67">
        <f t="shared" si="2"/>
        <v>56462</v>
      </c>
      <c r="I22" s="67">
        <f t="shared" si="2"/>
        <v>806</v>
      </c>
      <c r="J22" s="69">
        <f>+ROUND($B22*F22/1000,1)</f>
        <v>146.9</v>
      </c>
      <c r="M22" s="44"/>
      <c r="N22" s="44"/>
    </row>
    <row r="23" spans="1:14" ht="13.5" thickBot="1">
      <c r="A23" s="70" t="s">
        <v>29</v>
      </c>
      <c r="B23" s="71">
        <v>298</v>
      </c>
      <c r="C23" s="72">
        <v>239179</v>
      </c>
      <c r="D23" s="73">
        <v>236679</v>
      </c>
      <c r="E23" s="73">
        <v>2500</v>
      </c>
      <c r="F23" s="74">
        <v>693.45889999999997</v>
      </c>
      <c r="G23" s="72">
        <f>+H23+I23</f>
        <v>71275</v>
      </c>
      <c r="H23" s="73">
        <f t="shared" si="2"/>
        <v>70530</v>
      </c>
      <c r="I23" s="73">
        <f t="shared" si="2"/>
        <v>745</v>
      </c>
      <c r="J23" s="75">
        <f>+ROUND($B23*F23/1000,1)</f>
        <v>206.7</v>
      </c>
      <c r="M23" s="44"/>
      <c r="N23" s="44"/>
    </row>
    <row r="24" spans="1:14" ht="13.5" thickBot="1">
      <c r="A24" s="76" t="s">
        <v>32</v>
      </c>
      <c r="B24" s="77">
        <v>100606.75</v>
      </c>
      <c r="C24" s="78"/>
      <c r="D24" s="79"/>
      <c r="E24" s="79"/>
      <c r="F24" s="80"/>
      <c r="G24" s="81">
        <f>ROUND(SUM(G19:G23),0)</f>
        <v>5057573</v>
      </c>
      <c r="H24" s="82">
        <f>ROUND(SUM(H19:H23),0)</f>
        <v>4962240</v>
      </c>
      <c r="I24" s="82">
        <f>ROUND(SUM(I19:I23),0)</f>
        <v>95333</v>
      </c>
      <c r="J24" s="83">
        <f>ROUND(SUM(J19:J23),1)</f>
        <v>13508.6</v>
      </c>
      <c r="K24" s="96"/>
      <c r="M24" s="44"/>
      <c r="N24" s="44"/>
    </row>
    <row r="25" spans="1:14">
      <c r="A25" s="58" t="s">
        <v>25</v>
      </c>
      <c r="B25" s="59">
        <v>19219.5</v>
      </c>
      <c r="C25" s="60">
        <v>39235</v>
      </c>
      <c r="D25" s="61">
        <v>38735</v>
      </c>
      <c r="E25" s="61">
        <v>500</v>
      </c>
      <c r="F25" s="62">
        <v>127.61227</v>
      </c>
      <c r="G25" s="60">
        <f>+H25+I25</f>
        <v>754077</v>
      </c>
      <c r="H25" s="61">
        <f t="shared" ref="H25:I29" si="3">+ROUND($B25*D25/1000,0)</f>
        <v>744467</v>
      </c>
      <c r="I25" s="61">
        <f t="shared" si="3"/>
        <v>9610</v>
      </c>
      <c r="J25" s="63">
        <f>+ROUND($B25*F25/1000,1)</f>
        <v>2452.6</v>
      </c>
      <c r="M25" s="44"/>
      <c r="N25" s="44"/>
    </row>
    <row r="26" spans="1:14">
      <c r="A26" s="64" t="s">
        <v>26</v>
      </c>
      <c r="B26" s="65">
        <v>46300.5</v>
      </c>
      <c r="C26" s="66">
        <v>50423</v>
      </c>
      <c r="D26" s="67">
        <v>49338</v>
      </c>
      <c r="E26" s="67">
        <v>1085</v>
      </c>
      <c r="F26" s="68">
        <v>129.59075000000001</v>
      </c>
      <c r="G26" s="66">
        <f>+H26+I26</f>
        <v>2334610</v>
      </c>
      <c r="H26" s="67">
        <f t="shared" si="3"/>
        <v>2284374</v>
      </c>
      <c r="I26" s="67">
        <f t="shared" si="3"/>
        <v>50236</v>
      </c>
      <c r="J26" s="69">
        <f>+ROUND($B26*F26/1000,1)</f>
        <v>6000.1</v>
      </c>
      <c r="M26" s="44"/>
      <c r="N26" s="44"/>
    </row>
    <row r="27" spans="1:14">
      <c r="A27" s="64" t="s">
        <v>27</v>
      </c>
      <c r="B27" s="65">
        <v>18401</v>
      </c>
      <c r="C27" s="66">
        <v>58313</v>
      </c>
      <c r="D27" s="67">
        <v>57243</v>
      </c>
      <c r="E27" s="67">
        <v>1070</v>
      </c>
      <c r="F27" s="68">
        <v>144.42939000000001</v>
      </c>
      <c r="G27" s="66">
        <f>+H27+I27</f>
        <v>1073017</v>
      </c>
      <c r="H27" s="67">
        <f t="shared" si="3"/>
        <v>1053328</v>
      </c>
      <c r="I27" s="67">
        <f t="shared" si="3"/>
        <v>19689</v>
      </c>
      <c r="J27" s="69">
        <f>+ROUND($B27*F27/1000,1)</f>
        <v>2657.6</v>
      </c>
      <c r="M27" s="44"/>
      <c r="N27" s="44"/>
    </row>
    <row r="28" spans="1:14">
      <c r="A28" s="64" t="s">
        <v>28</v>
      </c>
      <c r="B28" s="65">
        <v>854</v>
      </c>
      <c r="C28" s="66">
        <v>49755</v>
      </c>
      <c r="D28" s="67">
        <v>49055</v>
      </c>
      <c r="E28" s="67">
        <v>700</v>
      </c>
      <c r="F28" s="68">
        <v>127.61227</v>
      </c>
      <c r="G28" s="66">
        <f>+H28+I28</f>
        <v>42491</v>
      </c>
      <c r="H28" s="67">
        <f t="shared" si="3"/>
        <v>41893</v>
      </c>
      <c r="I28" s="67">
        <f t="shared" si="3"/>
        <v>598</v>
      </c>
      <c r="J28" s="69">
        <f>+ROUND($B28*F28/1000,1)</f>
        <v>109</v>
      </c>
      <c r="M28" s="44"/>
      <c r="N28" s="44"/>
    </row>
    <row r="29" spans="1:14" ht="13.5" thickBot="1">
      <c r="A29" s="70" t="s">
        <v>29</v>
      </c>
      <c r="B29" s="71">
        <v>290</v>
      </c>
      <c r="C29" s="72">
        <v>239179</v>
      </c>
      <c r="D29" s="73">
        <v>236679</v>
      </c>
      <c r="E29" s="73">
        <v>2500</v>
      </c>
      <c r="F29" s="74">
        <v>693.45889999999997</v>
      </c>
      <c r="G29" s="72">
        <f>+H29+I29</f>
        <v>69362</v>
      </c>
      <c r="H29" s="73">
        <f t="shared" si="3"/>
        <v>68637</v>
      </c>
      <c r="I29" s="73">
        <f t="shared" si="3"/>
        <v>725</v>
      </c>
      <c r="J29" s="75">
        <f>+ROUND($B29*F29/1000,1)</f>
        <v>201.1</v>
      </c>
      <c r="M29" s="44"/>
      <c r="N29" s="44"/>
    </row>
    <row r="30" spans="1:14" ht="13.5" thickBot="1">
      <c r="A30" s="76" t="s">
        <v>33</v>
      </c>
      <c r="B30" s="77">
        <v>85065</v>
      </c>
      <c r="C30" s="78"/>
      <c r="D30" s="79"/>
      <c r="E30" s="79"/>
      <c r="F30" s="80"/>
      <c r="G30" s="81">
        <f>ROUND(SUM(G25:G29),0)</f>
        <v>4273557</v>
      </c>
      <c r="H30" s="82">
        <f>ROUND(SUM(H25:H29),0)</f>
        <v>4192699</v>
      </c>
      <c r="I30" s="82">
        <f>ROUND(SUM(I25:I29),0)</f>
        <v>80858</v>
      </c>
      <c r="J30" s="83">
        <f>ROUND(SUM(J25:J29),1)</f>
        <v>11420.4</v>
      </c>
      <c r="K30" s="96"/>
      <c r="M30" s="44"/>
      <c r="N30" s="44"/>
    </row>
    <row r="31" spans="1:14">
      <c r="A31" s="58" t="s">
        <v>25</v>
      </c>
      <c r="B31" s="59">
        <v>9517</v>
      </c>
      <c r="C31" s="60">
        <v>39235</v>
      </c>
      <c r="D31" s="61">
        <v>38735</v>
      </c>
      <c r="E31" s="61">
        <v>500</v>
      </c>
      <c r="F31" s="62">
        <v>127.61227</v>
      </c>
      <c r="G31" s="60">
        <f>+H31+I31</f>
        <v>373400</v>
      </c>
      <c r="H31" s="61">
        <f t="shared" ref="H31:I35" si="4">+ROUND($B31*D31/1000,0)</f>
        <v>368641</v>
      </c>
      <c r="I31" s="61">
        <f t="shared" si="4"/>
        <v>4759</v>
      </c>
      <c r="J31" s="63">
        <f>+ROUND($B31*F31/1000,1)</f>
        <v>1214.5</v>
      </c>
      <c r="M31" s="44"/>
      <c r="N31" s="44"/>
    </row>
    <row r="32" spans="1:14">
      <c r="A32" s="64" t="s">
        <v>26</v>
      </c>
      <c r="B32" s="65">
        <v>24916.75</v>
      </c>
      <c r="C32" s="66">
        <v>50423</v>
      </c>
      <c r="D32" s="67">
        <v>49338</v>
      </c>
      <c r="E32" s="67">
        <v>1085</v>
      </c>
      <c r="F32" s="68">
        <v>129.59075000000001</v>
      </c>
      <c r="G32" s="66">
        <f>+H32+I32</f>
        <v>1256378</v>
      </c>
      <c r="H32" s="67">
        <f t="shared" si="4"/>
        <v>1229343</v>
      </c>
      <c r="I32" s="67">
        <f t="shared" si="4"/>
        <v>27035</v>
      </c>
      <c r="J32" s="69">
        <f>+ROUND($B32*F32/1000,1)</f>
        <v>3229</v>
      </c>
      <c r="M32" s="44"/>
      <c r="N32" s="44"/>
    </row>
    <row r="33" spans="1:14">
      <c r="A33" s="64" t="s">
        <v>27</v>
      </c>
      <c r="B33" s="65">
        <v>9244</v>
      </c>
      <c r="C33" s="66">
        <v>58313</v>
      </c>
      <c r="D33" s="67">
        <v>57243</v>
      </c>
      <c r="E33" s="67">
        <v>1070</v>
      </c>
      <c r="F33" s="68">
        <v>144.42939000000001</v>
      </c>
      <c r="G33" s="66">
        <f>+H33+I33</f>
        <v>539045</v>
      </c>
      <c r="H33" s="67">
        <f t="shared" si="4"/>
        <v>529154</v>
      </c>
      <c r="I33" s="67">
        <f t="shared" si="4"/>
        <v>9891</v>
      </c>
      <c r="J33" s="69">
        <f>+ROUND($B33*F33/1000,1)</f>
        <v>1335.1</v>
      </c>
      <c r="M33" s="44"/>
      <c r="N33" s="44"/>
    </row>
    <row r="34" spans="1:14">
      <c r="A34" s="64" t="s">
        <v>28</v>
      </c>
      <c r="B34" s="65">
        <v>404</v>
      </c>
      <c r="C34" s="66">
        <v>49755</v>
      </c>
      <c r="D34" s="67">
        <v>49055</v>
      </c>
      <c r="E34" s="67">
        <v>700</v>
      </c>
      <c r="F34" s="68">
        <v>127.61227</v>
      </c>
      <c r="G34" s="66">
        <f>+H34+I34</f>
        <v>20101</v>
      </c>
      <c r="H34" s="67">
        <f t="shared" si="4"/>
        <v>19818</v>
      </c>
      <c r="I34" s="67">
        <f t="shared" si="4"/>
        <v>283</v>
      </c>
      <c r="J34" s="69">
        <f>+ROUND($B34*F34/1000,1)</f>
        <v>51.6</v>
      </c>
      <c r="M34" s="44"/>
      <c r="N34" s="44"/>
    </row>
    <row r="35" spans="1:14" ht="13.5" thickBot="1">
      <c r="A35" s="70" t="s">
        <v>29</v>
      </c>
      <c r="B35" s="71">
        <v>220</v>
      </c>
      <c r="C35" s="72">
        <v>239179</v>
      </c>
      <c r="D35" s="73">
        <v>236679</v>
      </c>
      <c r="E35" s="73">
        <v>2500</v>
      </c>
      <c r="F35" s="74">
        <v>693.45889999999997</v>
      </c>
      <c r="G35" s="72">
        <f>+H35+I35</f>
        <v>52619</v>
      </c>
      <c r="H35" s="73">
        <f t="shared" si="4"/>
        <v>52069</v>
      </c>
      <c r="I35" s="73">
        <f t="shared" si="4"/>
        <v>550</v>
      </c>
      <c r="J35" s="75">
        <f>+ROUND($B35*F35/1000,1)</f>
        <v>152.6</v>
      </c>
      <c r="M35" s="44"/>
      <c r="N35" s="44"/>
    </row>
    <row r="36" spans="1:14" ht="13.5" thickBot="1">
      <c r="A36" s="76" t="s">
        <v>34</v>
      </c>
      <c r="B36" s="77">
        <v>44301.75</v>
      </c>
      <c r="C36" s="78"/>
      <c r="D36" s="79"/>
      <c r="E36" s="79"/>
      <c r="F36" s="80"/>
      <c r="G36" s="81">
        <f>ROUND(SUM(G31:G35),0)</f>
        <v>2241543</v>
      </c>
      <c r="H36" s="82">
        <f>ROUND(SUM(H31:H35),0)</f>
        <v>2199025</v>
      </c>
      <c r="I36" s="82">
        <f>ROUND(SUM(I31:I35),0)</f>
        <v>42518</v>
      </c>
      <c r="J36" s="83">
        <f>ROUND(SUM(J31:J35),1)</f>
        <v>5982.8</v>
      </c>
      <c r="K36" s="96"/>
      <c r="M36" s="44"/>
      <c r="N36" s="44"/>
    </row>
    <row r="37" spans="1:14">
      <c r="A37" s="58" t="s">
        <v>25</v>
      </c>
      <c r="B37" s="59">
        <v>25906</v>
      </c>
      <c r="C37" s="60">
        <v>39235</v>
      </c>
      <c r="D37" s="61">
        <v>38735</v>
      </c>
      <c r="E37" s="61">
        <v>500</v>
      </c>
      <c r="F37" s="62">
        <v>127.61227</v>
      </c>
      <c r="G37" s="60">
        <f>+H37+I37</f>
        <v>1016422</v>
      </c>
      <c r="H37" s="61">
        <f t="shared" ref="H37:I41" si="5">+ROUND($B37*D37/1000,0)</f>
        <v>1003469</v>
      </c>
      <c r="I37" s="61">
        <f t="shared" si="5"/>
        <v>12953</v>
      </c>
      <c r="J37" s="63">
        <f>+ROUND($B37*F37/1000,1)</f>
        <v>3305.9</v>
      </c>
      <c r="M37" s="44"/>
      <c r="N37" s="44"/>
    </row>
    <row r="38" spans="1:14">
      <c r="A38" s="64" t="s">
        <v>26</v>
      </c>
      <c r="B38" s="65">
        <v>72290.75</v>
      </c>
      <c r="C38" s="66">
        <v>50423</v>
      </c>
      <c r="D38" s="67">
        <v>49338</v>
      </c>
      <c r="E38" s="67">
        <v>1085</v>
      </c>
      <c r="F38" s="68">
        <v>129.59075000000001</v>
      </c>
      <c r="G38" s="66">
        <f>+H38+I38</f>
        <v>3645116</v>
      </c>
      <c r="H38" s="67">
        <f t="shared" si="5"/>
        <v>3566681</v>
      </c>
      <c r="I38" s="67">
        <f t="shared" si="5"/>
        <v>78435</v>
      </c>
      <c r="J38" s="69">
        <f>+ROUND($B38*F38/1000,1)</f>
        <v>9368.2000000000007</v>
      </c>
      <c r="M38" s="44"/>
      <c r="N38" s="44"/>
    </row>
    <row r="39" spans="1:14">
      <c r="A39" s="64" t="s">
        <v>27</v>
      </c>
      <c r="B39" s="65">
        <v>27723</v>
      </c>
      <c r="C39" s="66">
        <v>58313</v>
      </c>
      <c r="D39" s="67">
        <v>57243</v>
      </c>
      <c r="E39" s="67">
        <v>1070</v>
      </c>
      <c r="F39" s="68">
        <v>144.42939000000001</v>
      </c>
      <c r="G39" s="66">
        <f>+H39+I39</f>
        <v>1616612</v>
      </c>
      <c r="H39" s="67">
        <f t="shared" si="5"/>
        <v>1586948</v>
      </c>
      <c r="I39" s="67">
        <f t="shared" si="5"/>
        <v>29664</v>
      </c>
      <c r="J39" s="69">
        <f>+ROUND($B39*F39/1000,1)</f>
        <v>4004</v>
      </c>
      <c r="M39" s="44"/>
      <c r="N39" s="44"/>
    </row>
    <row r="40" spans="1:14">
      <c r="A40" s="64" t="s">
        <v>28</v>
      </c>
      <c r="B40" s="65">
        <v>1367</v>
      </c>
      <c r="C40" s="66">
        <v>49755</v>
      </c>
      <c r="D40" s="67">
        <v>49055</v>
      </c>
      <c r="E40" s="67">
        <v>700</v>
      </c>
      <c r="F40" s="68">
        <v>127.61227</v>
      </c>
      <c r="G40" s="66">
        <f>+H40+I40</f>
        <v>68015</v>
      </c>
      <c r="H40" s="67">
        <f t="shared" si="5"/>
        <v>67058</v>
      </c>
      <c r="I40" s="67">
        <f t="shared" si="5"/>
        <v>957</v>
      </c>
      <c r="J40" s="69">
        <f>+ROUND($B40*F40/1000,1)</f>
        <v>174.4</v>
      </c>
      <c r="M40" s="44"/>
      <c r="N40" s="44"/>
    </row>
    <row r="41" spans="1:14" ht="13.5" thickBot="1">
      <c r="A41" s="70" t="s">
        <v>29</v>
      </c>
      <c r="B41" s="71">
        <v>765</v>
      </c>
      <c r="C41" s="72">
        <v>239179</v>
      </c>
      <c r="D41" s="73">
        <v>236679</v>
      </c>
      <c r="E41" s="73">
        <v>2500</v>
      </c>
      <c r="F41" s="74">
        <v>693.45889999999997</v>
      </c>
      <c r="G41" s="72">
        <f>+H41+I41</f>
        <v>182972</v>
      </c>
      <c r="H41" s="73">
        <f t="shared" si="5"/>
        <v>181059</v>
      </c>
      <c r="I41" s="73">
        <f t="shared" si="5"/>
        <v>1913</v>
      </c>
      <c r="J41" s="75">
        <f>+ROUND($B41*F41/1000,1)</f>
        <v>530.5</v>
      </c>
      <c r="M41" s="44"/>
      <c r="N41" s="44"/>
    </row>
    <row r="42" spans="1:14" ht="13.5" thickBot="1">
      <c r="A42" s="76" t="s">
        <v>35</v>
      </c>
      <c r="B42" s="77">
        <v>128051.75</v>
      </c>
      <c r="C42" s="78"/>
      <c r="D42" s="79"/>
      <c r="E42" s="79"/>
      <c r="F42" s="80"/>
      <c r="G42" s="81">
        <f>ROUND(SUM(G37:G41),0)</f>
        <v>6529137</v>
      </c>
      <c r="H42" s="82">
        <f>ROUND(SUM(H37:H41),0)</f>
        <v>6405215</v>
      </c>
      <c r="I42" s="82">
        <f>ROUND(SUM(I37:I41),0)</f>
        <v>123922</v>
      </c>
      <c r="J42" s="83">
        <f>ROUND(SUM(J37:J41),1)</f>
        <v>17383</v>
      </c>
      <c r="K42" s="96"/>
      <c r="M42" s="44"/>
      <c r="N42" s="44"/>
    </row>
    <row r="43" spans="1:14">
      <c r="A43" s="58" t="s">
        <v>25</v>
      </c>
      <c r="B43" s="59">
        <v>15519</v>
      </c>
      <c r="C43" s="60">
        <v>39235</v>
      </c>
      <c r="D43" s="61">
        <v>38735</v>
      </c>
      <c r="E43" s="61">
        <v>500</v>
      </c>
      <c r="F43" s="62">
        <v>127.61227</v>
      </c>
      <c r="G43" s="60">
        <f>+H43+I43</f>
        <v>608888</v>
      </c>
      <c r="H43" s="61">
        <f t="shared" ref="H43:I47" si="6">+ROUND($B43*D43/1000,0)</f>
        <v>601128</v>
      </c>
      <c r="I43" s="61">
        <f t="shared" si="6"/>
        <v>7760</v>
      </c>
      <c r="J43" s="63">
        <f>+ROUND($B43*F43/1000,1)</f>
        <v>1980.4</v>
      </c>
      <c r="M43" s="44"/>
      <c r="N43" s="44"/>
    </row>
    <row r="44" spans="1:14">
      <c r="A44" s="64" t="s">
        <v>26</v>
      </c>
      <c r="B44" s="65">
        <v>37262.5</v>
      </c>
      <c r="C44" s="66">
        <v>50423</v>
      </c>
      <c r="D44" s="67">
        <v>49338</v>
      </c>
      <c r="E44" s="67">
        <v>1085</v>
      </c>
      <c r="F44" s="68">
        <v>129.59075000000001</v>
      </c>
      <c r="G44" s="66">
        <f>+H44+I44</f>
        <v>1878887</v>
      </c>
      <c r="H44" s="67">
        <f t="shared" si="6"/>
        <v>1838457</v>
      </c>
      <c r="I44" s="67">
        <f t="shared" si="6"/>
        <v>40430</v>
      </c>
      <c r="J44" s="69">
        <f>+ROUND($B44*F44/1000,1)</f>
        <v>4828.8999999999996</v>
      </c>
      <c r="M44" s="44"/>
      <c r="N44" s="44"/>
    </row>
    <row r="45" spans="1:14">
      <c r="A45" s="64" t="s">
        <v>27</v>
      </c>
      <c r="B45" s="65">
        <v>13471</v>
      </c>
      <c r="C45" s="66">
        <v>58313</v>
      </c>
      <c r="D45" s="67">
        <v>57243</v>
      </c>
      <c r="E45" s="67">
        <v>1070</v>
      </c>
      <c r="F45" s="68">
        <v>144.42939000000001</v>
      </c>
      <c r="G45" s="66">
        <f>+H45+I45</f>
        <v>785534</v>
      </c>
      <c r="H45" s="67">
        <f t="shared" si="6"/>
        <v>771120</v>
      </c>
      <c r="I45" s="67">
        <f t="shared" si="6"/>
        <v>14414</v>
      </c>
      <c r="J45" s="69">
        <f>+ROUND($B45*F45/1000,1)</f>
        <v>1945.6</v>
      </c>
      <c r="M45" s="44"/>
      <c r="N45" s="44"/>
    </row>
    <row r="46" spans="1:14">
      <c r="A46" s="64" t="s">
        <v>28</v>
      </c>
      <c r="B46" s="65">
        <v>429</v>
      </c>
      <c r="C46" s="66">
        <v>49755</v>
      </c>
      <c r="D46" s="67">
        <v>49055</v>
      </c>
      <c r="E46" s="67">
        <v>700</v>
      </c>
      <c r="F46" s="68">
        <v>127.61227</v>
      </c>
      <c r="G46" s="66">
        <f>+H46+I46</f>
        <v>21345</v>
      </c>
      <c r="H46" s="67">
        <f t="shared" si="6"/>
        <v>21045</v>
      </c>
      <c r="I46" s="67">
        <f t="shared" si="6"/>
        <v>300</v>
      </c>
      <c r="J46" s="69">
        <f>+ROUND($B46*F46/1000,1)</f>
        <v>54.7</v>
      </c>
      <c r="M46" s="44"/>
      <c r="N46" s="44"/>
    </row>
    <row r="47" spans="1:14" ht="13.5" thickBot="1">
      <c r="A47" s="70" t="s">
        <v>29</v>
      </c>
      <c r="B47" s="71">
        <v>240</v>
      </c>
      <c r="C47" s="72">
        <v>239179</v>
      </c>
      <c r="D47" s="73">
        <v>236679</v>
      </c>
      <c r="E47" s="73">
        <v>2500</v>
      </c>
      <c r="F47" s="74">
        <v>693.45889999999997</v>
      </c>
      <c r="G47" s="72">
        <f>+H47+I47</f>
        <v>57403</v>
      </c>
      <c r="H47" s="73">
        <f t="shared" si="6"/>
        <v>56803</v>
      </c>
      <c r="I47" s="73">
        <f t="shared" si="6"/>
        <v>600</v>
      </c>
      <c r="J47" s="75">
        <f>+ROUND($B47*F47/1000,1)</f>
        <v>166.4</v>
      </c>
      <c r="M47" s="44"/>
      <c r="N47" s="44"/>
    </row>
    <row r="48" spans="1:14" ht="13.5" thickBot="1">
      <c r="A48" s="76" t="s">
        <v>36</v>
      </c>
      <c r="B48" s="77">
        <v>66921.5</v>
      </c>
      <c r="C48" s="78"/>
      <c r="D48" s="79"/>
      <c r="E48" s="79"/>
      <c r="F48" s="80"/>
      <c r="G48" s="81">
        <f>ROUND(SUM(G43:G47),0)</f>
        <v>3352057</v>
      </c>
      <c r="H48" s="82">
        <f>ROUND(SUM(H43:H47),0)</f>
        <v>3288553</v>
      </c>
      <c r="I48" s="82">
        <f>ROUND(SUM(I43:I47),0)</f>
        <v>63504</v>
      </c>
      <c r="J48" s="83">
        <f>ROUND(SUM(J43:J47),1)</f>
        <v>8976</v>
      </c>
      <c r="K48" s="96"/>
      <c r="M48" s="44"/>
      <c r="N48" s="44"/>
    </row>
    <row r="49" spans="1:14">
      <c r="A49" s="58" t="s">
        <v>25</v>
      </c>
      <c r="B49" s="59">
        <v>19722</v>
      </c>
      <c r="C49" s="60">
        <v>39235</v>
      </c>
      <c r="D49" s="61">
        <v>38735</v>
      </c>
      <c r="E49" s="61">
        <v>500</v>
      </c>
      <c r="F49" s="62">
        <v>127.61227</v>
      </c>
      <c r="G49" s="60">
        <f>+H49+I49</f>
        <v>773793</v>
      </c>
      <c r="H49" s="61">
        <f t="shared" ref="H49:I53" si="7">+ROUND($B49*D49/1000,0)</f>
        <v>763932</v>
      </c>
      <c r="I49" s="61">
        <f t="shared" si="7"/>
        <v>9861</v>
      </c>
      <c r="J49" s="63">
        <f>+ROUND($B49*F49/1000,1)</f>
        <v>2516.8000000000002</v>
      </c>
      <c r="M49" s="44"/>
      <c r="N49" s="44"/>
    </row>
    <row r="50" spans="1:14">
      <c r="A50" s="64" t="s">
        <v>26</v>
      </c>
      <c r="B50" s="65">
        <v>45850</v>
      </c>
      <c r="C50" s="66">
        <v>50423</v>
      </c>
      <c r="D50" s="67">
        <v>49338</v>
      </c>
      <c r="E50" s="67">
        <v>1085</v>
      </c>
      <c r="F50" s="68">
        <v>129.59075000000001</v>
      </c>
      <c r="G50" s="66">
        <f>+H50+I50</f>
        <v>2311894</v>
      </c>
      <c r="H50" s="67">
        <f t="shared" si="7"/>
        <v>2262147</v>
      </c>
      <c r="I50" s="67">
        <f t="shared" si="7"/>
        <v>49747</v>
      </c>
      <c r="J50" s="69">
        <f>+ROUND($B50*F50/1000,1)</f>
        <v>5941.7</v>
      </c>
      <c r="M50" s="44"/>
      <c r="N50" s="44"/>
    </row>
    <row r="51" spans="1:14">
      <c r="A51" s="64" t="s">
        <v>27</v>
      </c>
      <c r="B51" s="65">
        <v>19451</v>
      </c>
      <c r="C51" s="66">
        <v>58313</v>
      </c>
      <c r="D51" s="67">
        <v>57243</v>
      </c>
      <c r="E51" s="67">
        <v>1070</v>
      </c>
      <c r="F51" s="68">
        <v>144.42939000000001</v>
      </c>
      <c r="G51" s="66">
        <f>+H51+I51</f>
        <v>1134247</v>
      </c>
      <c r="H51" s="67">
        <f t="shared" si="7"/>
        <v>1113434</v>
      </c>
      <c r="I51" s="67">
        <f t="shared" si="7"/>
        <v>20813</v>
      </c>
      <c r="J51" s="69">
        <f>+ROUND($B51*F51/1000,1)</f>
        <v>2809.3</v>
      </c>
      <c r="M51" s="44"/>
      <c r="N51" s="44"/>
    </row>
    <row r="52" spans="1:14">
      <c r="A52" s="64" t="s">
        <v>28</v>
      </c>
      <c r="B52" s="65">
        <v>797</v>
      </c>
      <c r="C52" s="66">
        <v>49755</v>
      </c>
      <c r="D52" s="67">
        <v>49055</v>
      </c>
      <c r="E52" s="67">
        <v>700</v>
      </c>
      <c r="F52" s="68">
        <v>127.61227</v>
      </c>
      <c r="G52" s="66">
        <f>+H52+I52</f>
        <v>39655</v>
      </c>
      <c r="H52" s="67">
        <f t="shared" si="7"/>
        <v>39097</v>
      </c>
      <c r="I52" s="67">
        <f t="shared" si="7"/>
        <v>558</v>
      </c>
      <c r="J52" s="69">
        <f>+ROUND($B52*F52/1000,1)</f>
        <v>101.7</v>
      </c>
      <c r="M52" s="44"/>
      <c r="N52" s="44"/>
    </row>
    <row r="53" spans="1:14" ht="13.5" thickBot="1">
      <c r="A53" s="70" t="s">
        <v>29</v>
      </c>
      <c r="B53" s="71">
        <v>266</v>
      </c>
      <c r="C53" s="72">
        <v>239179</v>
      </c>
      <c r="D53" s="73">
        <v>236679</v>
      </c>
      <c r="E53" s="73">
        <v>2500</v>
      </c>
      <c r="F53" s="74">
        <v>693.45889999999997</v>
      </c>
      <c r="G53" s="72">
        <f>+H53+I53</f>
        <v>63622</v>
      </c>
      <c r="H53" s="73">
        <f t="shared" si="7"/>
        <v>62957</v>
      </c>
      <c r="I53" s="73">
        <f t="shared" si="7"/>
        <v>665</v>
      </c>
      <c r="J53" s="75">
        <f>+ROUND($B53*F53/1000,1)</f>
        <v>184.5</v>
      </c>
      <c r="M53" s="44"/>
      <c r="N53" s="44"/>
    </row>
    <row r="54" spans="1:14" ht="13.5" thickBot="1">
      <c r="A54" s="76" t="s">
        <v>37</v>
      </c>
      <c r="B54" s="77">
        <v>86086</v>
      </c>
      <c r="C54" s="78"/>
      <c r="D54" s="79"/>
      <c r="E54" s="79"/>
      <c r="F54" s="80"/>
      <c r="G54" s="81">
        <f>ROUND(SUM(G49:G53),0)</f>
        <v>4323211</v>
      </c>
      <c r="H54" s="82">
        <f>ROUND(SUM(H49:H53),0)</f>
        <v>4241567</v>
      </c>
      <c r="I54" s="82">
        <f>ROUND(SUM(I49:I53),0)</f>
        <v>81644</v>
      </c>
      <c r="J54" s="83">
        <f>ROUND(SUM(J49:J53),1)</f>
        <v>11554</v>
      </c>
      <c r="K54" s="96"/>
      <c r="M54" s="44"/>
      <c r="N54" s="44"/>
    </row>
    <row r="55" spans="1:14">
      <c r="A55" s="58" t="s">
        <v>25</v>
      </c>
      <c r="B55" s="59">
        <v>18931.5</v>
      </c>
      <c r="C55" s="60">
        <v>39235</v>
      </c>
      <c r="D55" s="61">
        <v>38735</v>
      </c>
      <c r="E55" s="61">
        <v>500</v>
      </c>
      <c r="F55" s="62">
        <v>127.61227</v>
      </c>
      <c r="G55" s="60">
        <f>+H55+I55</f>
        <v>742778</v>
      </c>
      <c r="H55" s="61">
        <f t="shared" ref="H55:I59" si="8">+ROUND($B55*D55/1000,0)</f>
        <v>733312</v>
      </c>
      <c r="I55" s="61">
        <f t="shared" si="8"/>
        <v>9466</v>
      </c>
      <c r="J55" s="63">
        <f>+ROUND($B55*F55/1000,1)</f>
        <v>2415.9</v>
      </c>
      <c r="M55" s="44"/>
      <c r="N55" s="44"/>
    </row>
    <row r="56" spans="1:14">
      <c r="A56" s="64" t="s">
        <v>26</v>
      </c>
      <c r="B56" s="65">
        <v>43936</v>
      </c>
      <c r="C56" s="66">
        <v>50423</v>
      </c>
      <c r="D56" s="67">
        <v>49338</v>
      </c>
      <c r="E56" s="67">
        <v>1085</v>
      </c>
      <c r="F56" s="68">
        <v>129.59075000000001</v>
      </c>
      <c r="G56" s="66">
        <f>+H56+I56</f>
        <v>2215385</v>
      </c>
      <c r="H56" s="67">
        <f t="shared" si="8"/>
        <v>2167714</v>
      </c>
      <c r="I56" s="67">
        <f t="shared" si="8"/>
        <v>47671</v>
      </c>
      <c r="J56" s="69">
        <f>+ROUND($B56*F56/1000,1)</f>
        <v>5693.7</v>
      </c>
      <c r="M56" s="44"/>
      <c r="N56" s="44"/>
    </row>
    <row r="57" spans="1:14">
      <c r="A57" s="64" t="s">
        <v>27</v>
      </c>
      <c r="B57" s="65">
        <v>17249</v>
      </c>
      <c r="C57" s="66">
        <v>58313</v>
      </c>
      <c r="D57" s="67">
        <v>57243</v>
      </c>
      <c r="E57" s="67">
        <v>1070</v>
      </c>
      <c r="F57" s="68">
        <v>144.42939000000001</v>
      </c>
      <c r="G57" s="66">
        <f>+H57+I57</f>
        <v>1005841</v>
      </c>
      <c r="H57" s="67">
        <f t="shared" si="8"/>
        <v>987385</v>
      </c>
      <c r="I57" s="67">
        <f t="shared" si="8"/>
        <v>18456</v>
      </c>
      <c r="J57" s="69">
        <f>+ROUND($B57*F57/1000,1)</f>
        <v>2491.3000000000002</v>
      </c>
      <c r="M57" s="44"/>
      <c r="N57" s="44"/>
    </row>
    <row r="58" spans="1:14">
      <c r="A58" s="64" t="s">
        <v>28</v>
      </c>
      <c r="B58" s="65">
        <v>1112</v>
      </c>
      <c r="C58" s="66">
        <v>49755</v>
      </c>
      <c r="D58" s="67">
        <v>49055</v>
      </c>
      <c r="E58" s="67">
        <v>700</v>
      </c>
      <c r="F58" s="68">
        <v>127.61227</v>
      </c>
      <c r="G58" s="66">
        <f>+H58+I58</f>
        <v>55327</v>
      </c>
      <c r="H58" s="67">
        <f t="shared" si="8"/>
        <v>54549</v>
      </c>
      <c r="I58" s="67">
        <f t="shared" si="8"/>
        <v>778</v>
      </c>
      <c r="J58" s="69">
        <f>+ROUND($B58*F58/1000,1)</f>
        <v>141.9</v>
      </c>
      <c r="M58" s="44"/>
      <c r="N58" s="44"/>
    </row>
    <row r="59" spans="1:14" ht="13.5" thickBot="1">
      <c r="A59" s="70" t="s">
        <v>29</v>
      </c>
      <c r="B59" s="71">
        <v>179</v>
      </c>
      <c r="C59" s="72">
        <v>239179</v>
      </c>
      <c r="D59" s="73">
        <v>236679</v>
      </c>
      <c r="E59" s="73">
        <v>2500</v>
      </c>
      <c r="F59" s="74">
        <v>693.45889999999997</v>
      </c>
      <c r="G59" s="72">
        <f>+H59+I59</f>
        <v>42814</v>
      </c>
      <c r="H59" s="73">
        <f t="shared" si="8"/>
        <v>42366</v>
      </c>
      <c r="I59" s="73">
        <f t="shared" si="8"/>
        <v>448</v>
      </c>
      <c r="J59" s="75">
        <f>+ROUND($B59*F59/1000,1)</f>
        <v>124.1</v>
      </c>
      <c r="M59" s="44"/>
      <c r="N59" s="44"/>
    </row>
    <row r="60" spans="1:14" ht="13.5" thickBot="1">
      <c r="A60" s="76" t="s">
        <v>38</v>
      </c>
      <c r="B60" s="77">
        <v>81407.5</v>
      </c>
      <c r="C60" s="78"/>
      <c r="D60" s="79"/>
      <c r="E60" s="79"/>
      <c r="F60" s="80"/>
      <c r="G60" s="81">
        <f>ROUND(SUM(G55:G59),0)</f>
        <v>4062145</v>
      </c>
      <c r="H60" s="82">
        <f>ROUND(SUM(H55:H59),0)</f>
        <v>3985326</v>
      </c>
      <c r="I60" s="82">
        <f>ROUND(SUM(I55:I59),0)</f>
        <v>76819</v>
      </c>
      <c r="J60" s="83">
        <f>ROUND(SUM(J55:J59),1)</f>
        <v>10866.9</v>
      </c>
      <c r="K60" s="96"/>
      <c r="M60" s="44"/>
      <c r="N60" s="44"/>
    </row>
    <row r="61" spans="1:14">
      <c r="A61" s="58" t="s">
        <v>25</v>
      </c>
      <c r="B61" s="59">
        <v>17818</v>
      </c>
      <c r="C61" s="60">
        <v>39235</v>
      </c>
      <c r="D61" s="61">
        <v>38735</v>
      </c>
      <c r="E61" s="61">
        <v>500</v>
      </c>
      <c r="F61" s="62">
        <v>127.61227</v>
      </c>
      <c r="G61" s="60">
        <f>+H61+I61</f>
        <v>699089</v>
      </c>
      <c r="H61" s="61">
        <f t="shared" ref="H61:I65" si="9">+ROUND($B61*D61/1000,0)</f>
        <v>690180</v>
      </c>
      <c r="I61" s="61">
        <f t="shared" si="9"/>
        <v>8909</v>
      </c>
      <c r="J61" s="63">
        <f>+ROUND($B61*F61/1000,1)</f>
        <v>2273.8000000000002</v>
      </c>
      <c r="M61" s="44"/>
      <c r="N61" s="44"/>
    </row>
    <row r="62" spans="1:14">
      <c r="A62" s="64" t="s">
        <v>26</v>
      </c>
      <c r="B62" s="65">
        <v>43068.5</v>
      </c>
      <c r="C62" s="66">
        <v>50423</v>
      </c>
      <c r="D62" s="67">
        <v>49338</v>
      </c>
      <c r="E62" s="67">
        <v>1085</v>
      </c>
      <c r="F62" s="68">
        <v>129.59075000000001</v>
      </c>
      <c r="G62" s="66">
        <f>+H62+I62</f>
        <v>2171643</v>
      </c>
      <c r="H62" s="67">
        <f t="shared" si="9"/>
        <v>2124914</v>
      </c>
      <c r="I62" s="67">
        <f t="shared" si="9"/>
        <v>46729</v>
      </c>
      <c r="J62" s="69">
        <f>+ROUND($B62*F62/1000,1)</f>
        <v>5581.3</v>
      </c>
      <c r="M62" s="44"/>
      <c r="N62" s="44"/>
    </row>
    <row r="63" spans="1:14">
      <c r="A63" s="64" t="s">
        <v>27</v>
      </c>
      <c r="B63" s="65">
        <v>17066</v>
      </c>
      <c r="C63" s="66">
        <v>58313</v>
      </c>
      <c r="D63" s="67">
        <v>57243</v>
      </c>
      <c r="E63" s="67">
        <v>1070</v>
      </c>
      <c r="F63" s="68">
        <v>144.42939000000001</v>
      </c>
      <c r="G63" s="66">
        <f>+H63+I63</f>
        <v>995170</v>
      </c>
      <c r="H63" s="67">
        <f t="shared" si="9"/>
        <v>976909</v>
      </c>
      <c r="I63" s="67">
        <f t="shared" si="9"/>
        <v>18261</v>
      </c>
      <c r="J63" s="69">
        <f>+ROUND($B63*F63/1000,1)</f>
        <v>2464.8000000000002</v>
      </c>
      <c r="M63" s="44"/>
      <c r="N63" s="44"/>
    </row>
    <row r="64" spans="1:14">
      <c r="A64" s="64" t="s">
        <v>28</v>
      </c>
      <c r="B64" s="65">
        <v>687</v>
      </c>
      <c r="C64" s="66">
        <v>49755</v>
      </c>
      <c r="D64" s="67">
        <v>49055</v>
      </c>
      <c r="E64" s="67">
        <v>700</v>
      </c>
      <c r="F64" s="68">
        <v>127.61227</v>
      </c>
      <c r="G64" s="66">
        <f>+H64+I64</f>
        <v>34182</v>
      </c>
      <c r="H64" s="67">
        <f t="shared" si="9"/>
        <v>33701</v>
      </c>
      <c r="I64" s="67">
        <f t="shared" si="9"/>
        <v>481</v>
      </c>
      <c r="J64" s="69">
        <f>+ROUND($B64*F64/1000,1)</f>
        <v>87.7</v>
      </c>
      <c r="M64" s="44"/>
      <c r="N64" s="44"/>
    </row>
    <row r="65" spans="1:14" ht="13.5" thickBot="1">
      <c r="A65" s="70" t="s">
        <v>29</v>
      </c>
      <c r="B65" s="71">
        <v>231</v>
      </c>
      <c r="C65" s="72">
        <v>239179</v>
      </c>
      <c r="D65" s="73">
        <v>236679</v>
      </c>
      <c r="E65" s="73">
        <v>2500</v>
      </c>
      <c r="F65" s="74">
        <v>693.45889999999997</v>
      </c>
      <c r="G65" s="72">
        <f>+H65+I65</f>
        <v>55251</v>
      </c>
      <c r="H65" s="73">
        <f t="shared" si="9"/>
        <v>54673</v>
      </c>
      <c r="I65" s="73">
        <f t="shared" si="9"/>
        <v>578</v>
      </c>
      <c r="J65" s="75">
        <f>+ROUND($B65*F65/1000,1)</f>
        <v>160.19999999999999</v>
      </c>
      <c r="M65" s="44"/>
      <c r="N65" s="44"/>
    </row>
    <row r="66" spans="1:14" ht="13.5" thickBot="1">
      <c r="A66" s="76" t="s">
        <v>39</v>
      </c>
      <c r="B66" s="77">
        <v>78870.5</v>
      </c>
      <c r="C66" s="78"/>
      <c r="D66" s="79"/>
      <c r="E66" s="79"/>
      <c r="F66" s="80"/>
      <c r="G66" s="81">
        <f>ROUND(SUM(G61:G65),0)</f>
        <v>3955335</v>
      </c>
      <c r="H66" s="82">
        <f>ROUND(SUM(H61:H65),0)</f>
        <v>3880377</v>
      </c>
      <c r="I66" s="82">
        <f>ROUND(SUM(I61:I65),0)</f>
        <v>74958</v>
      </c>
      <c r="J66" s="83">
        <f>ROUND(SUM(J61:J65),1)</f>
        <v>10567.8</v>
      </c>
      <c r="K66" s="96"/>
      <c r="M66" s="44"/>
      <c r="N66" s="44"/>
    </row>
    <row r="67" spans="1:14">
      <c r="A67" s="58" t="s">
        <v>25</v>
      </c>
      <c r="B67" s="59">
        <v>40166.5</v>
      </c>
      <c r="C67" s="60">
        <v>39235</v>
      </c>
      <c r="D67" s="61">
        <v>38735</v>
      </c>
      <c r="E67" s="61">
        <v>500</v>
      </c>
      <c r="F67" s="62">
        <v>127.61227</v>
      </c>
      <c r="G67" s="60">
        <f>+H67+I67</f>
        <v>1575932</v>
      </c>
      <c r="H67" s="61">
        <f t="shared" ref="H67:I71" si="10">+ROUND($B67*D67/1000,0)</f>
        <v>1555849</v>
      </c>
      <c r="I67" s="61">
        <f t="shared" si="10"/>
        <v>20083</v>
      </c>
      <c r="J67" s="63">
        <f>+ROUND($B67*F67/1000,1)</f>
        <v>5125.7</v>
      </c>
      <c r="M67" s="44"/>
      <c r="N67" s="44"/>
    </row>
    <row r="68" spans="1:14">
      <c r="A68" s="64" t="s">
        <v>26</v>
      </c>
      <c r="B68" s="65">
        <v>92483.25</v>
      </c>
      <c r="C68" s="66">
        <v>50423</v>
      </c>
      <c r="D68" s="67">
        <v>49338</v>
      </c>
      <c r="E68" s="67">
        <v>1085</v>
      </c>
      <c r="F68" s="68">
        <v>129.59075000000001</v>
      </c>
      <c r="G68" s="66">
        <f>+H68+I68</f>
        <v>4663283</v>
      </c>
      <c r="H68" s="67">
        <f t="shared" si="10"/>
        <v>4562939</v>
      </c>
      <c r="I68" s="67">
        <f t="shared" si="10"/>
        <v>100344</v>
      </c>
      <c r="J68" s="69">
        <f>+ROUND($B68*F68/1000,1)</f>
        <v>11985</v>
      </c>
      <c r="M68" s="44"/>
      <c r="N68" s="44"/>
    </row>
    <row r="69" spans="1:14">
      <c r="A69" s="64" t="s">
        <v>27</v>
      </c>
      <c r="B69" s="65">
        <v>37486</v>
      </c>
      <c r="C69" s="66">
        <v>58313</v>
      </c>
      <c r="D69" s="67">
        <v>57243</v>
      </c>
      <c r="E69" s="67">
        <v>1070</v>
      </c>
      <c r="F69" s="68">
        <v>144.42939000000001</v>
      </c>
      <c r="G69" s="66">
        <f>+H69+I69</f>
        <v>2185921</v>
      </c>
      <c r="H69" s="67">
        <f t="shared" si="10"/>
        <v>2145811</v>
      </c>
      <c r="I69" s="67">
        <f t="shared" si="10"/>
        <v>40110</v>
      </c>
      <c r="J69" s="69">
        <f>+ROUND($B69*F69/1000,1)</f>
        <v>5414.1</v>
      </c>
      <c r="M69" s="44"/>
      <c r="N69" s="44"/>
    </row>
    <row r="70" spans="1:14">
      <c r="A70" s="64" t="s">
        <v>28</v>
      </c>
      <c r="B70" s="65">
        <v>1880</v>
      </c>
      <c r="C70" s="66">
        <v>49755</v>
      </c>
      <c r="D70" s="67">
        <v>49055</v>
      </c>
      <c r="E70" s="67">
        <v>700</v>
      </c>
      <c r="F70" s="68">
        <v>127.61227</v>
      </c>
      <c r="G70" s="66">
        <f>+H70+I70</f>
        <v>93539</v>
      </c>
      <c r="H70" s="67">
        <f t="shared" si="10"/>
        <v>92223</v>
      </c>
      <c r="I70" s="67">
        <f t="shared" si="10"/>
        <v>1316</v>
      </c>
      <c r="J70" s="69">
        <f>+ROUND($B70*F70/1000,1)</f>
        <v>239.9</v>
      </c>
      <c r="M70" s="44"/>
      <c r="N70" s="44"/>
    </row>
    <row r="71" spans="1:14" ht="13.5" thickBot="1">
      <c r="A71" s="70" t="s">
        <v>29</v>
      </c>
      <c r="B71" s="71">
        <v>365</v>
      </c>
      <c r="C71" s="72">
        <v>239179</v>
      </c>
      <c r="D71" s="73">
        <v>236679</v>
      </c>
      <c r="E71" s="73">
        <v>2500</v>
      </c>
      <c r="F71" s="74">
        <v>693.45889999999997</v>
      </c>
      <c r="G71" s="72">
        <f>+H71+I71</f>
        <v>87301</v>
      </c>
      <c r="H71" s="73">
        <f t="shared" si="10"/>
        <v>86388</v>
      </c>
      <c r="I71" s="73">
        <f t="shared" si="10"/>
        <v>913</v>
      </c>
      <c r="J71" s="75">
        <f>+ROUND($B71*F71/1000,1)</f>
        <v>253.1</v>
      </c>
      <c r="M71" s="44"/>
      <c r="N71" s="44"/>
    </row>
    <row r="72" spans="1:14" ht="13.5" thickBot="1">
      <c r="A72" s="76" t="s">
        <v>40</v>
      </c>
      <c r="B72" s="77">
        <v>172380.75</v>
      </c>
      <c r="C72" s="78"/>
      <c r="D72" s="79"/>
      <c r="E72" s="79"/>
      <c r="F72" s="80"/>
      <c r="G72" s="81">
        <f>ROUND(SUM(G67:G71),0)</f>
        <v>8605976</v>
      </c>
      <c r="H72" s="82">
        <f>ROUND(SUM(H67:H71),0)</f>
        <v>8443210</v>
      </c>
      <c r="I72" s="82">
        <f>ROUND(SUM(I67:I71),0)</f>
        <v>162766</v>
      </c>
      <c r="J72" s="83">
        <f>ROUND(SUM(J67:J71),1)</f>
        <v>23017.8</v>
      </c>
      <c r="K72" s="96"/>
      <c r="M72" s="44"/>
      <c r="N72" s="44"/>
    </row>
    <row r="73" spans="1:14">
      <c r="A73" s="58" t="s">
        <v>25</v>
      </c>
      <c r="B73" s="59">
        <v>22635.5</v>
      </c>
      <c r="C73" s="60">
        <v>39235</v>
      </c>
      <c r="D73" s="61">
        <v>38735</v>
      </c>
      <c r="E73" s="61">
        <v>500</v>
      </c>
      <c r="F73" s="62">
        <v>127.61227</v>
      </c>
      <c r="G73" s="60">
        <f>+H73+I73</f>
        <v>888104</v>
      </c>
      <c r="H73" s="61">
        <f>+ROUND($B73*D73/1000,0)</f>
        <v>876786</v>
      </c>
      <c r="I73" s="61">
        <f>+ROUND($B73*E73/1000,0)</f>
        <v>11318</v>
      </c>
      <c r="J73" s="63">
        <f>+ROUND($B73*F73/1000,1)</f>
        <v>2888.6</v>
      </c>
      <c r="M73" s="44"/>
      <c r="N73" s="44"/>
    </row>
    <row r="74" spans="1:14">
      <c r="A74" s="64" t="s">
        <v>26</v>
      </c>
      <c r="B74" s="65">
        <v>52289.5</v>
      </c>
      <c r="C74" s="66">
        <v>50423</v>
      </c>
      <c r="D74" s="67">
        <v>49338</v>
      </c>
      <c r="E74" s="67">
        <v>1085</v>
      </c>
      <c r="F74" s="68">
        <v>129.59075000000001</v>
      </c>
      <c r="G74" s="66">
        <f>+H74+I74</f>
        <v>2636593</v>
      </c>
      <c r="H74" s="67">
        <f t="shared" ref="H74:I77" si="11">+ROUND($B74*D74/1000,0)</f>
        <v>2579859</v>
      </c>
      <c r="I74" s="67">
        <f t="shared" si="11"/>
        <v>56734</v>
      </c>
      <c r="J74" s="69">
        <f>+ROUND($B74*F74/1000,1)</f>
        <v>6776.2</v>
      </c>
      <c r="M74" s="44"/>
      <c r="N74" s="44"/>
    </row>
    <row r="75" spans="1:14">
      <c r="A75" s="64" t="s">
        <v>27</v>
      </c>
      <c r="B75" s="65">
        <v>22598</v>
      </c>
      <c r="C75" s="66">
        <v>58313</v>
      </c>
      <c r="D75" s="67">
        <v>57243</v>
      </c>
      <c r="E75" s="67">
        <v>1070</v>
      </c>
      <c r="F75" s="68">
        <v>144.42939000000001</v>
      </c>
      <c r="G75" s="66">
        <f>+H75+I75</f>
        <v>1317757</v>
      </c>
      <c r="H75" s="67">
        <f t="shared" si="11"/>
        <v>1293577</v>
      </c>
      <c r="I75" s="67">
        <f t="shared" si="11"/>
        <v>24180</v>
      </c>
      <c r="J75" s="69">
        <f>+ROUND($B75*F75/1000,1)</f>
        <v>3263.8</v>
      </c>
      <c r="M75" s="44"/>
      <c r="N75" s="44"/>
    </row>
    <row r="76" spans="1:14">
      <c r="A76" s="64" t="s">
        <v>28</v>
      </c>
      <c r="B76" s="65">
        <v>616</v>
      </c>
      <c r="C76" s="66">
        <v>49755</v>
      </c>
      <c r="D76" s="67">
        <v>49055</v>
      </c>
      <c r="E76" s="67">
        <v>700</v>
      </c>
      <c r="F76" s="68">
        <v>127.61227</v>
      </c>
      <c r="G76" s="66">
        <f>+H76+I76</f>
        <v>30649</v>
      </c>
      <c r="H76" s="67">
        <f t="shared" si="11"/>
        <v>30218</v>
      </c>
      <c r="I76" s="67">
        <f t="shared" si="11"/>
        <v>431</v>
      </c>
      <c r="J76" s="69">
        <f>+ROUND($B76*F76/1000,1)</f>
        <v>78.599999999999994</v>
      </c>
      <c r="M76" s="44"/>
      <c r="N76" s="44"/>
    </row>
    <row r="77" spans="1:14" ht="13.5" thickBot="1">
      <c r="A77" s="70" t="s">
        <v>29</v>
      </c>
      <c r="B77" s="71">
        <v>368</v>
      </c>
      <c r="C77" s="72">
        <v>239179</v>
      </c>
      <c r="D77" s="73">
        <v>236679</v>
      </c>
      <c r="E77" s="73">
        <v>2500</v>
      </c>
      <c r="F77" s="74">
        <v>693.45889999999997</v>
      </c>
      <c r="G77" s="72">
        <f>+H77+I77</f>
        <v>88018</v>
      </c>
      <c r="H77" s="73">
        <f>+ROUND($B77*D77/1000,0)</f>
        <v>87098</v>
      </c>
      <c r="I77" s="73">
        <f t="shared" si="11"/>
        <v>920</v>
      </c>
      <c r="J77" s="75">
        <f>+ROUND($B77*F77/1000,1)</f>
        <v>255.2</v>
      </c>
      <c r="M77" s="44"/>
      <c r="N77" s="44"/>
    </row>
    <row r="78" spans="1:14" ht="13.5" thickBot="1">
      <c r="A78" s="76" t="s">
        <v>41</v>
      </c>
      <c r="B78" s="77">
        <v>98507</v>
      </c>
      <c r="C78" s="78"/>
      <c r="D78" s="79"/>
      <c r="E78" s="79"/>
      <c r="F78" s="80"/>
      <c r="G78" s="81">
        <f>ROUND(SUM(G73:G77),0)</f>
        <v>4961121</v>
      </c>
      <c r="H78" s="82">
        <f>ROUND(SUM(H73:H77),0)</f>
        <v>4867538</v>
      </c>
      <c r="I78" s="82">
        <f>ROUND(SUM(I73:I77),0)</f>
        <v>93583</v>
      </c>
      <c r="J78" s="83">
        <f>ROUND(SUM(J73:J77),1)</f>
        <v>13262.4</v>
      </c>
      <c r="K78" s="96"/>
      <c r="M78" s="44"/>
      <c r="N78" s="44"/>
    </row>
    <row r="79" spans="1:14">
      <c r="A79" s="58" t="s">
        <v>25</v>
      </c>
      <c r="B79" s="59">
        <v>20279.5</v>
      </c>
      <c r="C79" s="60">
        <v>39235</v>
      </c>
      <c r="D79" s="61">
        <v>38735</v>
      </c>
      <c r="E79" s="61">
        <v>500</v>
      </c>
      <c r="F79" s="62">
        <v>127.61227</v>
      </c>
      <c r="G79" s="60">
        <f>+H79+I79</f>
        <v>795666</v>
      </c>
      <c r="H79" s="61">
        <f t="shared" ref="H79:I83" si="12">+ROUND($B79*D79/1000,0)</f>
        <v>785526</v>
      </c>
      <c r="I79" s="61">
        <f t="shared" si="12"/>
        <v>10140</v>
      </c>
      <c r="J79" s="63">
        <f>+ROUND($B79*F79/1000,1)</f>
        <v>2587.9</v>
      </c>
      <c r="M79" s="44"/>
      <c r="N79" s="44"/>
    </row>
    <row r="80" spans="1:14">
      <c r="A80" s="64" t="s">
        <v>26</v>
      </c>
      <c r="B80" s="65">
        <v>47479</v>
      </c>
      <c r="C80" s="66">
        <v>50423</v>
      </c>
      <c r="D80" s="67">
        <v>49338</v>
      </c>
      <c r="E80" s="67">
        <v>1085</v>
      </c>
      <c r="F80" s="68">
        <v>129.59075000000001</v>
      </c>
      <c r="G80" s="66">
        <f>+H80+I80</f>
        <v>2394034</v>
      </c>
      <c r="H80" s="67">
        <f t="shared" si="12"/>
        <v>2342519</v>
      </c>
      <c r="I80" s="67">
        <f t="shared" si="12"/>
        <v>51515</v>
      </c>
      <c r="J80" s="69">
        <f>+ROUND($B80*F80/1000,1)</f>
        <v>6152.8</v>
      </c>
      <c r="M80" s="44"/>
      <c r="N80" s="44"/>
    </row>
    <row r="81" spans="1:14">
      <c r="A81" s="64" t="s">
        <v>27</v>
      </c>
      <c r="B81" s="65">
        <v>19762</v>
      </c>
      <c r="C81" s="66">
        <v>58313</v>
      </c>
      <c r="D81" s="67">
        <v>57243</v>
      </c>
      <c r="E81" s="67">
        <v>1070</v>
      </c>
      <c r="F81" s="68">
        <v>144.42939000000001</v>
      </c>
      <c r="G81" s="66">
        <f>+H81+I81</f>
        <v>1152381</v>
      </c>
      <c r="H81" s="67">
        <f t="shared" si="12"/>
        <v>1131236</v>
      </c>
      <c r="I81" s="67">
        <f t="shared" si="12"/>
        <v>21145</v>
      </c>
      <c r="J81" s="69">
        <f>+ROUND($B81*F81/1000,1)</f>
        <v>2854.2</v>
      </c>
      <c r="M81" s="44"/>
      <c r="N81" s="44"/>
    </row>
    <row r="82" spans="1:14">
      <c r="A82" s="64" t="s">
        <v>28</v>
      </c>
      <c r="B82" s="65">
        <v>849</v>
      </c>
      <c r="C82" s="66">
        <v>49755</v>
      </c>
      <c r="D82" s="67">
        <v>49055</v>
      </c>
      <c r="E82" s="67">
        <v>700</v>
      </c>
      <c r="F82" s="68">
        <v>127.61227</v>
      </c>
      <c r="G82" s="66">
        <f>+H82+I82</f>
        <v>42242</v>
      </c>
      <c r="H82" s="67">
        <f t="shared" si="12"/>
        <v>41648</v>
      </c>
      <c r="I82" s="67">
        <f t="shared" si="12"/>
        <v>594</v>
      </c>
      <c r="J82" s="69">
        <f>+ROUND($B82*F82/1000,1)</f>
        <v>108.3</v>
      </c>
      <c r="M82" s="44"/>
      <c r="N82" s="44"/>
    </row>
    <row r="83" spans="1:14" ht="13.5" thickBot="1">
      <c r="A83" s="70" t="s">
        <v>29</v>
      </c>
      <c r="B83" s="71">
        <v>294</v>
      </c>
      <c r="C83" s="72">
        <v>239179</v>
      </c>
      <c r="D83" s="73">
        <v>236679</v>
      </c>
      <c r="E83" s="73">
        <v>2500</v>
      </c>
      <c r="F83" s="74">
        <v>693.45889999999997</v>
      </c>
      <c r="G83" s="72">
        <f>+H83+I83</f>
        <v>70319</v>
      </c>
      <c r="H83" s="73">
        <f t="shared" si="12"/>
        <v>69584</v>
      </c>
      <c r="I83" s="73">
        <f t="shared" si="12"/>
        <v>735</v>
      </c>
      <c r="J83" s="75">
        <f>+ROUND($B83*F83/1000,1)</f>
        <v>203.9</v>
      </c>
      <c r="M83" s="44"/>
      <c r="N83" s="44"/>
    </row>
    <row r="84" spans="1:14" ht="13.5" thickBot="1">
      <c r="A84" s="76" t="s">
        <v>42</v>
      </c>
      <c r="B84" s="77">
        <v>88663.5</v>
      </c>
      <c r="C84" s="78"/>
      <c r="D84" s="79"/>
      <c r="E84" s="79"/>
      <c r="F84" s="80"/>
      <c r="G84" s="81">
        <f>ROUND(SUM(G79:G83),0)</f>
        <v>4454642</v>
      </c>
      <c r="H84" s="82">
        <f>ROUND(SUM(H79:H83),0)</f>
        <v>4370513</v>
      </c>
      <c r="I84" s="82">
        <f>ROUND(SUM(I79:I83),0)</f>
        <v>84129</v>
      </c>
      <c r="J84" s="83">
        <f>ROUND(SUM(J79:J83),1)</f>
        <v>11907.1</v>
      </c>
      <c r="K84" s="96"/>
      <c r="M84" s="44"/>
      <c r="N84" s="44"/>
    </row>
    <row r="85" spans="1:14">
      <c r="A85" s="58" t="s">
        <v>25</v>
      </c>
      <c r="B85" s="59">
        <v>39639</v>
      </c>
      <c r="C85" s="60">
        <v>39235</v>
      </c>
      <c r="D85" s="61">
        <v>38735</v>
      </c>
      <c r="E85" s="61">
        <v>500</v>
      </c>
      <c r="F85" s="62">
        <v>127.61227</v>
      </c>
      <c r="G85" s="60">
        <f>+H85+I85</f>
        <v>1555237</v>
      </c>
      <c r="H85" s="61">
        <f t="shared" ref="H85:I89" si="13">+ROUND($B85*D85/1000,0)</f>
        <v>1535417</v>
      </c>
      <c r="I85" s="61">
        <f t="shared" si="13"/>
        <v>19820</v>
      </c>
      <c r="J85" s="63">
        <f>+ROUND($B85*F85/1000,1)</f>
        <v>5058.3999999999996</v>
      </c>
      <c r="M85" s="44"/>
      <c r="N85" s="44"/>
    </row>
    <row r="86" spans="1:14">
      <c r="A86" s="64" t="s">
        <v>26</v>
      </c>
      <c r="B86" s="65">
        <v>100699.75</v>
      </c>
      <c r="C86" s="66">
        <v>50423</v>
      </c>
      <c r="D86" s="67">
        <v>49338</v>
      </c>
      <c r="E86" s="67">
        <v>1085</v>
      </c>
      <c r="F86" s="68">
        <v>129.59075000000001</v>
      </c>
      <c r="G86" s="66">
        <f>+H86+I86</f>
        <v>5077583</v>
      </c>
      <c r="H86" s="67">
        <f t="shared" si="13"/>
        <v>4968324</v>
      </c>
      <c r="I86" s="67">
        <f t="shared" si="13"/>
        <v>109259</v>
      </c>
      <c r="J86" s="69">
        <f>+ROUND($B86*F86/1000,1)</f>
        <v>13049.8</v>
      </c>
      <c r="M86" s="44"/>
      <c r="N86" s="44"/>
    </row>
    <row r="87" spans="1:14">
      <c r="A87" s="64" t="s">
        <v>27</v>
      </c>
      <c r="B87" s="65">
        <v>38868</v>
      </c>
      <c r="C87" s="66">
        <v>58313</v>
      </c>
      <c r="D87" s="67">
        <v>57243</v>
      </c>
      <c r="E87" s="67">
        <v>1070</v>
      </c>
      <c r="F87" s="68">
        <v>144.42939000000001</v>
      </c>
      <c r="G87" s="66">
        <f>+H87+I87</f>
        <v>2266510</v>
      </c>
      <c r="H87" s="67">
        <f t="shared" si="13"/>
        <v>2224921</v>
      </c>
      <c r="I87" s="67">
        <f t="shared" si="13"/>
        <v>41589</v>
      </c>
      <c r="J87" s="69">
        <f>+ROUND($B87*F87/1000,1)</f>
        <v>5613.7</v>
      </c>
      <c r="M87" s="44"/>
      <c r="N87" s="44"/>
    </row>
    <row r="88" spans="1:14">
      <c r="A88" s="64" t="s">
        <v>28</v>
      </c>
      <c r="B88" s="65">
        <v>868</v>
      </c>
      <c r="C88" s="66">
        <v>49755</v>
      </c>
      <c r="D88" s="67">
        <v>49055</v>
      </c>
      <c r="E88" s="67">
        <v>700</v>
      </c>
      <c r="F88" s="68">
        <v>127.61227</v>
      </c>
      <c r="G88" s="66">
        <f>+H88+I88</f>
        <v>43188</v>
      </c>
      <c r="H88" s="67">
        <f t="shared" si="13"/>
        <v>42580</v>
      </c>
      <c r="I88" s="67">
        <f t="shared" si="13"/>
        <v>608</v>
      </c>
      <c r="J88" s="69">
        <f>+ROUND($B88*F88/1000,1)</f>
        <v>110.8</v>
      </c>
      <c r="M88" s="44"/>
      <c r="N88" s="44"/>
    </row>
    <row r="89" spans="1:14" ht="13.5" thickBot="1">
      <c r="A89" s="70" t="s">
        <v>29</v>
      </c>
      <c r="B89" s="71">
        <v>689</v>
      </c>
      <c r="C89" s="72">
        <v>239179</v>
      </c>
      <c r="D89" s="73">
        <v>236679</v>
      </c>
      <c r="E89" s="73">
        <v>2500</v>
      </c>
      <c r="F89" s="74">
        <v>693.45889999999997</v>
      </c>
      <c r="G89" s="72">
        <f>+H89+I89</f>
        <v>164795</v>
      </c>
      <c r="H89" s="73">
        <f t="shared" si="13"/>
        <v>163072</v>
      </c>
      <c r="I89" s="73">
        <f t="shared" si="13"/>
        <v>1723</v>
      </c>
      <c r="J89" s="75">
        <f>+ROUND($B89*F89/1000,1)</f>
        <v>477.8</v>
      </c>
      <c r="M89" s="44"/>
      <c r="N89" s="44"/>
    </row>
    <row r="90" spans="1:14" ht="13.5" thickBot="1">
      <c r="A90" s="76" t="s">
        <v>43</v>
      </c>
      <c r="B90" s="77">
        <v>180763.75</v>
      </c>
      <c r="C90" s="78"/>
      <c r="D90" s="79"/>
      <c r="E90" s="79"/>
      <c r="F90" s="80"/>
      <c r="G90" s="81">
        <f>ROUND(SUM(G85:G89),0)</f>
        <v>9107313</v>
      </c>
      <c r="H90" s="82">
        <f>ROUND(SUM(H85:H89),0)</f>
        <v>8934314</v>
      </c>
      <c r="I90" s="82">
        <f>ROUND(SUM(I85:I89),0)</f>
        <v>172999</v>
      </c>
      <c r="J90" s="83">
        <f>ROUND(SUM(J85:J89),1)</f>
        <v>24310.5</v>
      </c>
      <c r="K90" s="96"/>
      <c r="M90" s="44"/>
      <c r="N90" s="44"/>
    </row>
    <row r="91" spans="1:14">
      <c r="A91" s="58" t="s">
        <v>25</v>
      </c>
      <c r="B91" s="59">
        <v>356373</v>
      </c>
      <c r="C91" s="60">
        <v>39235</v>
      </c>
      <c r="D91" s="61">
        <v>38735</v>
      </c>
      <c r="E91" s="61">
        <v>500</v>
      </c>
      <c r="F91" s="62">
        <v>127.61227</v>
      </c>
      <c r="G91" s="60">
        <f>H91+I91</f>
        <v>13982296</v>
      </c>
      <c r="H91" s="61">
        <f>H7+H13+H19+H25+H31+H37+H43+H49+H55+H61+H67+H73+H79+H85</f>
        <v>13804107</v>
      </c>
      <c r="I91" s="61">
        <f>I7+I13+I19+I25+I31+I37+I43+I49+I55+I61+I67+I73+I79+I85</f>
        <v>178189</v>
      </c>
      <c r="J91" s="63">
        <f>+J85+J79+J73+J67+J61+J55+J49+J43+J37+J31+J25+J19+J13+J7</f>
        <v>45477.5</v>
      </c>
      <c r="M91" s="44"/>
      <c r="N91" s="44"/>
    </row>
    <row r="92" spans="1:14">
      <c r="A92" s="64" t="s">
        <v>26</v>
      </c>
      <c r="B92" s="65">
        <v>854936.75</v>
      </c>
      <c r="C92" s="66">
        <v>50423</v>
      </c>
      <c r="D92" s="67">
        <v>49338</v>
      </c>
      <c r="E92" s="67">
        <v>1085</v>
      </c>
      <c r="F92" s="68">
        <v>129.59075000000001</v>
      </c>
      <c r="G92" s="66">
        <f>H92+I92</f>
        <v>43108475</v>
      </c>
      <c r="H92" s="67">
        <f t="shared" ref="H92:I95" si="14">H8+H14+H20+H26+H32+H38+H44+H50+H56+H62+H68+H74+H80+H86</f>
        <v>42180869</v>
      </c>
      <c r="I92" s="67">
        <f t="shared" si="14"/>
        <v>927606</v>
      </c>
      <c r="J92" s="69">
        <f>+J86+J80+J74+J68+J62+J56+J50+J44+J38+J32+J26+J20+J14+J8</f>
        <v>110791.8</v>
      </c>
      <c r="M92" s="44"/>
      <c r="N92" s="44"/>
    </row>
    <row r="93" spans="1:14">
      <c r="A93" s="64" t="s">
        <v>27</v>
      </c>
      <c r="B93" s="65">
        <v>335113</v>
      </c>
      <c r="C93" s="66">
        <v>58313</v>
      </c>
      <c r="D93" s="67">
        <v>57243</v>
      </c>
      <c r="E93" s="67">
        <v>1070</v>
      </c>
      <c r="F93" s="68">
        <v>144.42939000000001</v>
      </c>
      <c r="G93" s="66">
        <f>H93+I93</f>
        <v>19541444</v>
      </c>
      <c r="H93" s="67">
        <f t="shared" si="14"/>
        <v>19182872</v>
      </c>
      <c r="I93" s="67">
        <f t="shared" si="14"/>
        <v>358572</v>
      </c>
      <c r="J93" s="69">
        <f>+J87+J81+J75+J69+J63+J57+J51+J45+J39+J33+J27+J21+J15+J9</f>
        <v>48400.100000000006</v>
      </c>
      <c r="M93" s="44"/>
      <c r="N93" s="44"/>
    </row>
    <row r="94" spans="1:14">
      <c r="A94" s="64" t="s">
        <v>28</v>
      </c>
      <c r="B94" s="65">
        <v>14944</v>
      </c>
      <c r="C94" s="66">
        <v>49755</v>
      </c>
      <c r="D94" s="67">
        <v>49055</v>
      </c>
      <c r="E94" s="67">
        <v>700</v>
      </c>
      <c r="F94" s="68">
        <v>127.61227</v>
      </c>
      <c r="G94" s="66">
        <f>H94+I94</f>
        <v>743539</v>
      </c>
      <c r="H94" s="67">
        <f t="shared" si="14"/>
        <v>733078</v>
      </c>
      <c r="I94" s="67">
        <f t="shared" si="14"/>
        <v>10461</v>
      </c>
      <c r="J94" s="69">
        <f>+J88+J82+J76+J70+J64+J58+J52+J46+J40+J34+J28+J22+J16+J10</f>
        <v>1907</v>
      </c>
      <c r="M94" s="44"/>
      <c r="N94" s="44"/>
    </row>
    <row r="95" spans="1:14" ht="13.5" thickBot="1">
      <c r="A95" s="70" t="s">
        <v>29</v>
      </c>
      <c r="B95" s="71">
        <v>4854</v>
      </c>
      <c r="C95" s="72">
        <v>239179</v>
      </c>
      <c r="D95" s="73">
        <v>236679</v>
      </c>
      <c r="E95" s="73">
        <v>2500</v>
      </c>
      <c r="F95" s="74">
        <v>693.45889999999997</v>
      </c>
      <c r="G95" s="72">
        <f>H95+I95</f>
        <v>1160979</v>
      </c>
      <c r="H95" s="73">
        <f t="shared" si="14"/>
        <v>1148841</v>
      </c>
      <c r="I95" s="73">
        <f t="shared" si="14"/>
        <v>12138</v>
      </c>
      <c r="J95" s="75">
        <f>+J89+J83+J77+J71+J65+J59+J53+J47+J41+J35+J29+J23+J17+J11</f>
        <v>3366.1999999999994</v>
      </c>
      <c r="M95" s="44"/>
      <c r="N95" s="44"/>
    </row>
    <row r="96" spans="1:14" ht="13.5" thickBot="1">
      <c r="A96" s="76" t="s">
        <v>60</v>
      </c>
      <c r="B96" s="77">
        <v>1566220.75</v>
      </c>
      <c r="C96" s="78"/>
      <c r="D96" s="79"/>
      <c r="E96" s="79"/>
      <c r="F96" s="85"/>
      <c r="G96" s="81">
        <f>ROUND(SUM(G91:G95),0)</f>
        <v>78536733</v>
      </c>
      <c r="H96" s="82">
        <f>ROUND(SUM(H91:H95),0)</f>
        <v>77049767</v>
      </c>
      <c r="I96" s="82">
        <f>ROUND(SUM(I91:I95),0)</f>
        <v>1486966</v>
      </c>
      <c r="J96" s="83">
        <f>ROUND(SUM(J91:J95),1)</f>
        <v>209942.6</v>
      </c>
      <c r="K96" s="96"/>
      <c r="M96" s="44"/>
      <c r="N96" s="44"/>
    </row>
    <row r="97" spans="1:12">
      <c r="I97" s="97"/>
      <c r="J97" s="88"/>
    </row>
    <row r="98" spans="1:12">
      <c r="A98" s="86"/>
      <c r="H98" s="87"/>
      <c r="I98" s="87"/>
      <c r="J98" s="87"/>
    </row>
    <row r="99" spans="1:12" s="87" customFormat="1">
      <c r="A99" s="89"/>
      <c r="B99" s="90"/>
      <c r="C99" s="89"/>
      <c r="D99" s="89"/>
      <c r="E99" s="89"/>
      <c r="F99" s="89"/>
      <c r="G99" s="91"/>
      <c r="H99" s="91"/>
      <c r="I99" s="91"/>
      <c r="J99" s="91"/>
      <c r="K99" s="89"/>
      <c r="L99" s="44"/>
    </row>
    <row r="100" spans="1:12" s="87" customFormat="1">
      <c r="A100" s="89"/>
      <c r="B100" s="90"/>
      <c r="C100" s="89"/>
      <c r="D100" s="89"/>
      <c r="E100" s="89"/>
      <c r="F100" s="89"/>
      <c r="G100" s="91"/>
      <c r="H100" s="91"/>
      <c r="I100" s="91"/>
      <c r="J100" s="91"/>
      <c r="K100" s="89"/>
      <c r="L100" s="44"/>
    </row>
    <row r="101" spans="1:12" s="87" customFormat="1">
      <c r="A101" s="89"/>
      <c r="B101" s="90"/>
      <c r="C101" s="89"/>
      <c r="D101" s="89"/>
      <c r="E101" s="89"/>
      <c r="F101" s="89"/>
      <c r="G101" s="91"/>
      <c r="H101" s="91"/>
      <c r="I101" s="91"/>
      <c r="J101" s="91"/>
      <c r="K101" s="89"/>
      <c r="L101" s="44"/>
    </row>
    <row r="102" spans="1:12" s="87" customFormat="1">
      <c r="A102" s="89"/>
      <c r="B102" s="90"/>
      <c r="C102" s="89"/>
      <c r="D102" s="89"/>
      <c r="E102" s="89"/>
      <c r="F102" s="89"/>
      <c r="G102" s="91"/>
      <c r="H102" s="91"/>
      <c r="I102" s="91"/>
      <c r="J102" s="91"/>
      <c r="K102" s="89"/>
      <c r="L102" s="44"/>
    </row>
    <row r="103" spans="1:12" s="87" customFormat="1">
      <c r="A103" s="89"/>
      <c r="B103" s="90"/>
      <c r="C103" s="89"/>
      <c r="D103" s="89"/>
      <c r="E103" s="89"/>
      <c r="F103" s="89"/>
      <c r="G103" s="91"/>
      <c r="H103" s="91"/>
      <c r="I103" s="91"/>
      <c r="J103" s="91"/>
      <c r="K103" s="89"/>
      <c r="L103" s="44"/>
    </row>
    <row r="104" spans="1:12" s="86" customFormat="1">
      <c r="A104" s="92"/>
      <c r="B104" s="93"/>
      <c r="C104" s="92"/>
      <c r="D104" s="92"/>
      <c r="E104" s="92"/>
      <c r="F104" s="92"/>
      <c r="G104" s="94"/>
      <c r="H104" s="94"/>
      <c r="I104" s="94"/>
      <c r="J104" s="92"/>
      <c r="K104" s="92"/>
      <c r="L104" s="84"/>
    </row>
    <row r="105" spans="1:12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</row>
    <row r="106" spans="1:12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</row>
    <row r="107" spans="1:12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</row>
    <row r="108" spans="1:12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</row>
    <row r="109" spans="1:12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</row>
    <row r="110" spans="1:12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</row>
    <row r="111" spans="1:12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</row>
    <row r="112" spans="1:12">
      <c r="A112" s="95"/>
      <c r="B112" s="95"/>
      <c r="C112" s="95"/>
      <c r="D112" s="95"/>
      <c r="E112" s="95"/>
      <c r="F112" s="95"/>
      <c r="G112" s="95"/>
      <c r="H112" s="95"/>
      <c r="I112" s="95"/>
      <c r="J112" s="95"/>
      <c r="K112" s="95"/>
    </row>
  </sheetData>
  <sheetProtection password="C5A1" sheet="1" objects="1" scenarios="1"/>
  <mergeCells count="6">
    <mergeCell ref="A1:J1"/>
    <mergeCell ref="A3:A6"/>
    <mergeCell ref="C3:F3"/>
    <mergeCell ref="G3:J3"/>
    <mergeCell ref="F4:F5"/>
    <mergeCell ref="J4:J5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58" orientation="portrait" horizontalDpi="4294967293" r:id="rId1"/>
  <headerFooter>
    <oddHeader xml:space="preserve">&amp;RPříloha č.1
&amp;A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41"/>
  <sheetViews>
    <sheetView workbookViewId="0">
      <selection activeCell="C17" sqref="C17"/>
    </sheetView>
  </sheetViews>
  <sheetFormatPr defaultRowHeight="12.75"/>
  <cols>
    <col min="1" max="1" width="3.85546875" bestFit="1" customWidth="1"/>
    <col min="2" max="2" width="25.7109375" customWidth="1"/>
    <col min="3" max="3" width="15.42578125" customWidth="1"/>
    <col min="4" max="4" width="15.42578125" bestFit="1" customWidth="1"/>
    <col min="5" max="5" width="15.140625" customWidth="1"/>
    <col min="6" max="6" width="11.42578125" bestFit="1" customWidth="1"/>
    <col min="7" max="7" width="16" customWidth="1"/>
    <col min="8" max="8" width="11.7109375" bestFit="1" customWidth="1"/>
    <col min="9" max="10" width="13.85546875" bestFit="1" customWidth="1"/>
    <col min="12" max="12" width="3.85546875" bestFit="1" customWidth="1"/>
    <col min="13" max="13" width="24.42578125" customWidth="1"/>
    <col min="14" max="14" width="15.140625" customWidth="1"/>
    <col min="15" max="15" width="17.28515625" customWidth="1"/>
    <col min="16" max="16" width="15.42578125" bestFit="1" customWidth="1"/>
    <col min="17" max="17" width="11.42578125" bestFit="1" customWidth="1"/>
    <col min="18" max="18" width="15.5703125" customWidth="1"/>
    <col min="19" max="19" width="11.7109375" bestFit="1" customWidth="1"/>
    <col min="20" max="20" width="13.85546875" bestFit="1" customWidth="1"/>
    <col min="21" max="21" width="15.42578125" bestFit="1" customWidth="1"/>
  </cols>
  <sheetData>
    <row r="1" spans="1:21" ht="21.75" thickBot="1">
      <c r="B1" s="184" t="s">
        <v>62</v>
      </c>
      <c r="M1" s="184" t="s">
        <v>63</v>
      </c>
    </row>
    <row r="2" spans="1:21" ht="18.75" thickBot="1">
      <c r="A2" s="98"/>
      <c r="B2" s="99"/>
      <c r="C2" s="100" t="s">
        <v>64</v>
      </c>
      <c r="D2" s="100"/>
      <c r="E2" s="100"/>
      <c r="F2" s="100"/>
      <c r="G2" s="101" t="s">
        <v>65</v>
      </c>
      <c r="H2" s="102"/>
      <c r="I2" s="103"/>
      <c r="J2" s="104" t="s">
        <v>66</v>
      </c>
      <c r="L2" s="98"/>
      <c r="M2" s="99"/>
      <c r="N2" s="101" t="s">
        <v>64</v>
      </c>
      <c r="O2" s="100"/>
      <c r="P2" s="100"/>
      <c r="Q2" s="105"/>
      <c r="R2" s="101" t="s">
        <v>65</v>
      </c>
      <c r="S2" s="102"/>
      <c r="T2" s="102"/>
      <c r="U2" s="106" t="s">
        <v>66</v>
      </c>
    </row>
    <row r="3" spans="1:21" ht="18.75" thickBot="1">
      <c r="A3" s="107"/>
      <c r="B3" s="108" t="s">
        <v>5</v>
      </c>
      <c r="C3" s="103" t="s">
        <v>49</v>
      </c>
      <c r="D3" s="109" t="s">
        <v>67</v>
      </c>
      <c r="E3" s="110" t="s">
        <v>68</v>
      </c>
      <c r="F3" s="111"/>
      <c r="G3" s="109" t="s">
        <v>69</v>
      </c>
      <c r="H3" s="109" t="s">
        <v>70</v>
      </c>
      <c r="I3" s="109" t="s">
        <v>51</v>
      </c>
      <c r="J3" s="103" t="s">
        <v>71</v>
      </c>
      <c r="L3" s="107"/>
      <c r="M3" s="112" t="s">
        <v>5</v>
      </c>
      <c r="N3" s="109" t="s">
        <v>49</v>
      </c>
      <c r="O3" s="109" t="s">
        <v>67</v>
      </c>
      <c r="P3" s="110" t="s">
        <v>68</v>
      </c>
      <c r="Q3" s="113"/>
      <c r="R3" s="109" t="s">
        <v>69</v>
      </c>
      <c r="S3" s="109" t="s">
        <v>70</v>
      </c>
      <c r="T3" s="109" t="s">
        <v>51</v>
      </c>
      <c r="U3" s="103" t="s">
        <v>71</v>
      </c>
    </row>
    <row r="4" spans="1:21" ht="18.75" thickBot="1">
      <c r="A4" s="107"/>
      <c r="B4" s="108"/>
      <c r="C4" s="114" t="s">
        <v>54</v>
      </c>
      <c r="D4" s="115" t="s">
        <v>54</v>
      </c>
      <c r="E4" s="116" t="s">
        <v>72</v>
      </c>
      <c r="F4" s="117" t="s">
        <v>73</v>
      </c>
      <c r="G4" s="115" t="s">
        <v>74</v>
      </c>
      <c r="H4" s="115" t="s">
        <v>75</v>
      </c>
      <c r="I4" s="115"/>
      <c r="J4" s="114" t="s">
        <v>76</v>
      </c>
      <c r="L4" s="107"/>
      <c r="M4" s="112"/>
      <c r="N4" s="115" t="s">
        <v>54</v>
      </c>
      <c r="O4" s="115" t="s">
        <v>54</v>
      </c>
      <c r="P4" s="116" t="s">
        <v>72</v>
      </c>
      <c r="Q4" s="116" t="s">
        <v>73</v>
      </c>
      <c r="R4" s="115" t="s">
        <v>74</v>
      </c>
      <c r="S4" s="115" t="s">
        <v>75</v>
      </c>
      <c r="T4" s="115"/>
      <c r="U4" s="114" t="s">
        <v>76</v>
      </c>
    </row>
    <row r="5" spans="1:21" ht="18">
      <c r="A5" s="118">
        <v>1</v>
      </c>
      <c r="B5" s="146" t="s">
        <v>30</v>
      </c>
      <c r="C5" s="119">
        <v>8395863</v>
      </c>
      <c r="D5" s="120">
        <v>6102166</v>
      </c>
      <c r="E5" s="121">
        <v>6010513</v>
      </c>
      <c r="F5" s="122">
        <v>91653</v>
      </c>
      <c r="G5" s="123">
        <v>2074731</v>
      </c>
      <c r="H5" s="121">
        <v>60105</v>
      </c>
      <c r="I5" s="124">
        <v>158861</v>
      </c>
      <c r="J5" s="125">
        <v>22402.2</v>
      </c>
      <c r="K5" s="126"/>
      <c r="L5" s="118">
        <v>1</v>
      </c>
      <c r="M5" s="169" t="s">
        <v>30</v>
      </c>
      <c r="N5" s="127">
        <v>8128218</v>
      </c>
      <c r="O5" s="120">
        <v>5918355</v>
      </c>
      <c r="P5" s="121">
        <v>5827474</v>
      </c>
      <c r="Q5" s="122">
        <v>90881</v>
      </c>
      <c r="R5" s="123">
        <v>2012241</v>
      </c>
      <c r="S5" s="121">
        <v>58275</v>
      </c>
      <c r="T5" s="124">
        <v>139347</v>
      </c>
      <c r="U5" s="128">
        <v>22097.800000000003</v>
      </c>
    </row>
    <row r="6" spans="1:21" ht="18">
      <c r="A6" s="129">
        <v>2</v>
      </c>
      <c r="B6" s="147" t="s">
        <v>77</v>
      </c>
      <c r="C6" s="148">
        <v>9217260</v>
      </c>
      <c r="D6" s="149">
        <v>6698513</v>
      </c>
      <c r="E6" s="150">
        <v>6618632</v>
      </c>
      <c r="F6" s="151">
        <v>79881</v>
      </c>
      <c r="G6" s="152">
        <v>2277489</v>
      </c>
      <c r="H6" s="150">
        <v>66186</v>
      </c>
      <c r="I6" s="153">
        <v>175072</v>
      </c>
      <c r="J6" s="154">
        <v>24783.1</v>
      </c>
      <c r="L6" s="129">
        <v>2</v>
      </c>
      <c r="M6" s="170" t="s">
        <v>77</v>
      </c>
      <c r="N6" s="171">
        <v>8919275</v>
      </c>
      <c r="O6" s="149">
        <v>6487132</v>
      </c>
      <c r="P6" s="150">
        <v>6407924</v>
      </c>
      <c r="Q6" s="151">
        <v>79208</v>
      </c>
      <c r="R6" s="152">
        <v>2205625</v>
      </c>
      <c r="S6" s="150">
        <v>64079</v>
      </c>
      <c r="T6" s="153">
        <v>162439</v>
      </c>
      <c r="U6" s="172">
        <v>24394.400000000001</v>
      </c>
    </row>
    <row r="7" spans="1:21" ht="18">
      <c r="A7" s="129">
        <v>3</v>
      </c>
      <c r="B7" s="147" t="s">
        <v>32</v>
      </c>
      <c r="C7" s="148">
        <v>5057573</v>
      </c>
      <c r="D7" s="149">
        <v>3676069</v>
      </c>
      <c r="E7" s="150">
        <v>3631090</v>
      </c>
      <c r="F7" s="151">
        <v>44979</v>
      </c>
      <c r="G7" s="152">
        <v>1249860</v>
      </c>
      <c r="H7" s="150">
        <v>36311</v>
      </c>
      <c r="I7" s="153">
        <v>95333</v>
      </c>
      <c r="J7" s="154">
        <v>13508.6</v>
      </c>
      <c r="L7" s="129">
        <v>3</v>
      </c>
      <c r="M7" s="170" t="s">
        <v>32</v>
      </c>
      <c r="N7" s="171">
        <v>5001069</v>
      </c>
      <c r="O7" s="149">
        <v>3637495</v>
      </c>
      <c r="P7" s="150">
        <v>3592895</v>
      </c>
      <c r="Q7" s="151">
        <v>44600</v>
      </c>
      <c r="R7" s="152">
        <v>1236748</v>
      </c>
      <c r="S7" s="150">
        <v>35929</v>
      </c>
      <c r="T7" s="153">
        <v>90897</v>
      </c>
      <c r="U7" s="172">
        <v>13589.4</v>
      </c>
    </row>
    <row r="8" spans="1:21" ht="18">
      <c r="A8" s="129">
        <v>4</v>
      </c>
      <c r="B8" s="147" t="s">
        <v>33</v>
      </c>
      <c r="C8" s="148">
        <v>4273557</v>
      </c>
      <c r="D8" s="149">
        <v>3105885</v>
      </c>
      <c r="E8" s="150">
        <v>3081423</v>
      </c>
      <c r="F8" s="151">
        <v>24462</v>
      </c>
      <c r="G8" s="152">
        <v>1056000</v>
      </c>
      <c r="H8" s="150">
        <v>30814</v>
      </c>
      <c r="I8" s="153">
        <v>80858</v>
      </c>
      <c r="J8" s="154">
        <v>11420.4</v>
      </c>
      <c r="L8" s="129">
        <v>4</v>
      </c>
      <c r="M8" s="170" t="s">
        <v>33</v>
      </c>
      <c r="N8" s="171">
        <v>4196767</v>
      </c>
      <c r="O8" s="149">
        <v>3051868</v>
      </c>
      <c r="P8" s="150">
        <v>3027612</v>
      </c>
      <c r="Q8" s="151">
        <v>24256</v>
      </c>
      <c r="R8" s="152">
        <v>1037635</v>
      </c>
      <c r="S8" s="150">
        <v>30275</v>
      </c>
      <c r="T8" s="153">
        <v>76989</v>
      </c>
      <c r="U8" s="172">
        <v>11415.85</v>
      </c>
    </row>
    <row r="9" spans="1:21" ht="18">
      <c r="A9" s="129">
        <v>5</v>
      </c>
      <c r="B9" s="147" t="s">
        <v>34</v>
      </c>
      <c r="C9" s="148">
        <v>2241543</v>
      </c>
      <c r="D9" s="149">
        <v>1629063</v>
      </c>
      <c r="E9" s="150">
        <v>1608253</v>
      </c>
      <c r="F9" s="151">
        <v>20810</v>
      </c>
      <c r="G9" s="152">
        <v>553879</v>
      </c>
      <c r="H9" s="150">
        <v>16083</v>
      </c>
      <c r="I9" s="153">
        <v>42518</v>
      </c>
      <c r="J9" s="154">
        <v>5982.8</v>
      </c>
      <c r="L9" s="129">
        <v>5</v>
      </c>
      <c r="M9" s="170" t="s">
        <v>34</v>
      </c>
      <c r="N9" s="171">
        <v>2230738</v>
      </c>
      <c r="O9" s="149">
        <v>1623746</v>
      </c>
      <c r="P9" s="150">
        <v>1603111</v>
      </c>
      <c r="Q9" s="151">
        <v>20635</v>
      </c>
      <c r="R9" s="152">
        <v>552074</v>
      </c>
      <c r="S9" s="150">
        <v>16031</v>
      </c>
      <c r="T9" s="153">
        <v>38887</v>
      </c>
      <c r="U9" s="172">
        <v>6060.7</v>
      </c>
    </row>
    <row r="10" spans="1:21" ht="18">
      <c r="A10" s="129">
        <v>6</v>
      </c>
      <c r="B10" s="147" t="s">
        <v>35</v>
      </c>
      <c r="C10" s="148">
        <v>6529137</v>
      </c>
      <c r="D10" s="149">
        <v>4745037</v>
      </c>
      <c r="E10" s="150">
        <v>4686847</v>
      </c>
      <c r="F10" s="151">
        <v>58190</v>
      </c>
      <c r="G10" s="152">
        <v>1613310</v>
      </c>
      <c r="H10" s="150">
        <v>46868</v>
      </c>
      <c r="I10" s="153">
        <v>123922</v>
      </c>
      <c r="J10" s="154">
        <v>17383</v>
      </c>
      <c r="L10" s="129">
        <v>6</v>
      </c>
      <c r="M10" s="170" t="s">
        <v>35</v>
      </c>
      <c r="N10" s="171">
        <v>6479988</v>
      </c>
      <c r="O10" s="149">
        <v>4712820</v>
      </c>
      <c r="P10" s="150">
        <v>4655120</v>
      </c>
      <c r="Q10" s="151">
        <v>57700</v>
      </c>
      <c r="R10" s="152">
        <v>1602359</v>
      </c>
      <c r="S10" s="150">
        <v>46551</v>
      </c>
      <c r="T10" s="153">
        <v>118258</v>
      </c>
      <c r="U10" s="172">
        <v>17556.489999999998</v>
      </c>
    </row>
    <row r="11" spans="1:21" ht="18">
      <c r="A11" s="130">
        <v>7</v>
      </c>
      <c r="B11" s="155" t="s">
        <v>36</v>
      </c>
      <c r="C11" s="148">
        <v>3352057</v>
      </c>
      <c r="D11" s="149">
        <v>2436162</v>
      </c>
      <c r="E11" s="150">
        <v>2409810</v>
      </c>
      <c r="F11" s="151">
        <v>26352</v>
      </c>
      <c r="G11" s="152">
        <v>828293</v>
      </c>
      <c r="H11" s="150">
        <v>24098</v>
      </c>
      <c r="I11" s="156">
        <v>63504</v>
      </c>
      <c r="J11" s="157">
        <v>8976</v>
      </c>
      <c r="L11" s="130">
        <v>7</v>
      </c>
      <c r="M11" s="173" t="s">
        <v>36</v>
      </c>
      <c r="N11" s="171">
        <v>3302416</v>
      </c>
      <c r="O11" s="149">
        <v>2401594</v>
      </c>
      <c r="P11" s="150">
        <v>2375464</v>
      </c>
      <c r="Q11" s="151">
        <v>26130</v>
      </c>
      <c r="R11" s="152">
        <v>816542</v>
      </c>
      <c r="S11" s="150">
        <v>23754</v>
      </c>
      <c r="T11" s="156">
        <v>60526</v>
      </c>
      <c r="U11" s="172">
        <v>9007.5</v>
      </c>
    </row>
    <row r="12" spans="1:21" ht="18">
      <c r="A12" s="129">
        <v>8</v>
      </c>
      <c r="B12" s="147" t="s">
        <v>37</v>
      </c>
      <c r="C12" s="148">
        <v>4323211</v>
      </c>
      <c r="D12" s="149">
        <v>3142269</v>
      </c>
      <c r="E12" s="150">
        <v>3092979</v>
      </c>
      <c r="F12" s="151">
        <v>49290</v>
      </c>
      <c r="G12" s="152">
        <v>1068368</v>
      </c>
      <c r="H12" s="150">
        <v>30930</v>
      </c>
      <c r="I12" s="153">
        <v>81644</v>
      </c>
      <c r="J12" s="154">
        <v>11554</v>
      </c>
      <c r="L12" s="129">
        <v>8</v>
      </c>
      <c r="M12" s="170" t="s">
        <v>37</v>
      </c>
      <c r="N12" s="171">
        <v>4299489</v>
      </c>
      <c r="O12" s="149">
        <v>3127250</v>
      </c>
      <c r="P12" s="150">
        <v>3078375</v>
      </c>
      <c r="Q12" s="151">
        <v>48875</v>
      </c>
      <c r="R12" s="152">
        <v>1063265</v>
      </c>
      <c r="S12" s="150">
        <v>30784</v>
      </c>
      <c r="T12" s="153">
        <v>78190</v>
      </c>
      <c r="U12" s="172">
        <v>11679.9</v>
      </c>
    </row>
    <row r="13" spans="1:21" ht="18">
      <c r="A13" s="129">
        <v>9</v>
      </c>
      <c r="B13" s="147" t="s">
        <v>38</v>
      </c>
      <c r="C13" s="148">
        <v>4062145</v>
      </c>
      <c r="D13" s="149">
        <v>2952386</v>
      </c>
      <c r="E13" s="150">
        <v>2913200</v>
      </c>
      <c r="F13" s="151">
        <v>39186</v>
      </c>
      <c r="G13" s="152">
        <v>1003808</v>
      </c>
      <c r="H13" s="150">
        <v>29132</v>
      </c>
      <c r="I13" s="153">
        <v>76819</v>
      </c>
      <c r="J13" s="154">
        <v>10866.9</v>
      </c>
      <c r="L13" s="129">
        <v>9</v>
      </c>
      <c r="M13" s="170" t="s">
        <v>38</v>
      </c>
      <c r="N13" s="171">
        <v>4002188</v>
      </c>
      <c r="O13" s="149">
        <v>2910876</v>
      </c>
      <c r="P13" s="150">
        <v>2872020</v>
      </c>
      <c r="Q13" s="151">
        <v>38856</v>
      </c>
      <c r="R13" s="152">
        <v>989697</v>
      </c>
      <c r="S13" s="150">
        <v>28720</v>
      </c>
      <c r="T13" s="153">
        <v>72895</v>
      </c>
      <c r="U13" s="172">
        <v>10886.300000000001</v>
      </c>
    </row>
    <row r="14" spans="1:21" ht="18">
      <c r="A14" s="129">
        <v>10</v>
      </c>
      <c r="B14" s="147" t="s">
        <v>39</v>
      </c>
      <c r="C14" s="148">
        <v>3955335</v>
      </c>
      <c r="D14" s="149">
        <v>2874672</v>
      </c>
      <c r="E14" s="150">
        <v>2832002</v>
      </c>
      <c r="F14" s="151">
        <v>42670</v>
      </c>
      <c r="G14" s="152">
        <v>977385</v>
      </c>
      <c r="H14" s="150">
        <v>28320</v>
      </c>
      <c r="I14" s="153">
        <v>74958</v>
      </c>
      <c r="J14" s="154">
        <v>10567.8</v>
      </c>
      <c r="L14" s="129">
        <v>10</v>
      </c>
      <c r="M14" s="170" t="s">
        <v>39</v>
      </c>
      <c r="N14" s="171">
        <v>3930163</v>
      </c>
      <c r="O14" s="149">
        <v>2857736</v>
      </c>
      <c r="P14" s="150">
        <v>2815426</v>
      </c>
      <c r="Q14" s="151">
        <v>42310</v>
      </c>
      <c r="R14" s="152">
        <v>971630</v>
      </c>
      <c r="S14" s="150">
        <v>28154</v>
      </c>
      <c r="T14" s="153">
        <v>72643</v>
      </c>
      <c r="U14" s="172">
        <v>10678.6</v>
      </c>
    </row>
    <row r="15" spans="1:21" ht="18">
      <c r="A15" s="129">
        <v>11</v>
      </c>
      <c r="B15" s="158" t="s">
        <v>78</v>
      </c>
      <c r="C15" s="148">
        <v>8605976</v>
      </c>
      <c r="D15" s="149">
        <v>6254617</v>
      </c>
      <c r="E15" s="150">
        <v>6202586</v>
      </c>
      <c r="F15" s="151">
        <v>52031</v>
      </c>
      <c r="G15" s="152">
        <v>2126567</v>
      </c>
      <c r="H15" s="150">
        <v>62026</v>
      </c>
      <c r="I15" s="153">
        <v>162766</v>
      </c>
      <c r="J15" s="154">
        <v>23017.8</v>
      </c>
      <c r="L15" s="129">
        <v>11</v>
      </c>
      <c r="M15" s="174" t="s">
        <v>78</v>
      </c>
      <c r="N15" s="171">
        <v>8478526</v>
      </c>
      <c r="O15" s="149">
        <v>6166439</v>
      </c>
      <c r="P15" s="150">
        <v>6114847</v>
      </c>
      <c r="Q15" s="151">
        <v>51592</v>
      </c>
      <c r="R15" s="152">
        <v>2096590</v>
      </c>
      <c r="S15" s="150">
        <v>61148</v>
      </c>
      <c r="T15" s="153">
        <v>154349</v>
      </c>
      <c r="U15" s="172">
        <v>23099.84</v>
      </c>
    </row>
    <row r="16" spans="1:21" ht="18">
      <c r="A16" s="129">
        <v>12</v>
      </c>
      <c r="B16" s="147" t="s">
        <v>41</v>
      </c>
      <c r="C16" s="148">
        <v>4961121</v>
      </c>
      <c r="D16" s="149">
        <v>3605882</v>
      </c>
      <c r="E16" s="150">
        <v>3565848</v>
      </c>
      <c r="F16" s="151">
        <v>40034</v>
      </c>
      <c r="G16" s="152">
        <v>1225998</v>
      </c>
      <c r="H16" s="150">
        <v>35658</v>
      </c>
      <c r="I16" s="153">
        <v>93583</v>
      </c>
      <c r="J16" s="154">
        <v>13262.4</v>
      </c>
      <c r="L16" s="129">
        <v>12</v>
      </c>
      <c r="M16" s="170" t="s">
        <v>41</v>
      </c>
      <c r="N16" s="171">
        <v>4890327</v>
      </c>
      <c r="O16" s="149">
        <v>3556916</v>
      </c>
      <c r="P16" s="150">
        <v>3517219</v>
      </c>
      <c r="Q16" s="151">
        <v>39697</v>
      </c>
      <c r="R16" s="152">
        <v>1209351</v>
      </c>
      <c r="S16" s="150">
        <v>35172</v>
      </c>
      <c r="T16" s="153">
        <v>88888</v>
      </c>
      <c r="U16" s="172">
        <v>13315.090000000002</v>
      </c>
    </row>
    <row r="17" spans="1:21" ht="18">
      <c r="A17" s="129">
        <v>13</v>
      </c>
      <c r="B17" s="147" t="s">
        <v>79</v>
      </c>
      <c r="C17" s="148">
        <v>4454642</v>
      </c>
      <c r="D17" s="149">
        <v>3237813</v>
      </c>
      <c r="E17" s="150">
        <v>3184766</v>
      </c>
      <c r="F17" s="151">
        <v>53047</v>
      </c>
      <c r="G17" s="152">
        <v>1100852</v>
      </c>
      <c r="H17" s="150">
        <v>31848</v>
      </c>
      <c r="I17" s="153">
        <v>84129</v>
      </c>
      <c r="J17" s="154">
        <v>11907.1</v>
      </c>
      <c r="L17" s="129">
        <v>13</v>
      </c>
      <c r="M17" s="170" t="s">
        <v>79</v>
      </c>
      <c r="N17" s="171">
        <v>4432618</v>
      </c>
      <c r="O17" s="149">
        <v>3224019</v>
      </c>
      <c r="P17" s="150">
        <v>3171419</v>
      </c>
      <c r="Q17" s="151">
        <v>52600</v>
      </c>
      <c r="R17" s="152">
        <v>1096167</v>
      </c>
      <c r="S17" s="150">
        <v>31714</v>
      </c>
      <c r="T17" s="153">
        <v>80718</v>
      </c>
      <c r="U17" s="172">
        <v>12033.2</v>
      </c>
    </row>
    <row r="18" spans="1:21" ht="18.75" thickBot="1">
      <c r="A18" s="131">
        <v>14</v>
      </c>
      <c r="B18" s="159" t="s">
        <v>43</v>
      </c>
      <c r="C18" s="160">
        <v>9107313</v>
      </c>
      <c r="D18" s="161">
        <v>6618498</v>
      </c>
      <c r="E18" s="162">
        <v>6553046</v>
      </c>
      <c r="F18" s="163">
        <v>65452</v>
      </c>
      <c r="G18" s="164">
        <v>2250286</v>
      </c>
      <c r="H18" s="162">
        <v>65530</v>
      </c>
      <c r="I18" s="165">
        <v>172999</v>
      </c>
      <c r="J18" s="166">
        <v>24310.5</v>
      </c>
      <c r="L18" s="131">
        <v>14</v>
      </c>
      <c r="M18" s="175" t="s">
        <v>43</v>
      </c>
      <c r="N18" s="176">
        <v>9096409</v>
      </c>
      <c r="O18" s="161">
        <v>6615521</v>
      </c>
      <c r="P18" s="162">
        <v>6550621</v>
      </c>
      <c r="Q18" s="163">
        <v>64900</v>
      </c>
      <c r="R18" s="164">
        <v>2249276</v>
      </c>
      <c r="S18" s="162">
        <v>65507</v>
      </c>
      <c r="T18" s="165">
        <v>166105</v>
      </c>
      <c r="U18" s="177">
        <v>24720.399999999998</v>
      </c>
    </row>
    <row r="19" spans="1:21" ht="18.75" thickBot="1">
      <c r="A19" s="132"/>
      <c r="B19" s="112"/>
      <c r="C19" s="133"/>
      <c r="D19" s="134"/>
      <c r="E19" s="134"/>
      <c r="F19" s="134"/>
      <c r="G19" s="134"/>
      <c r="H19" s="134"/>
      <c r="I19" s="134"/>
      <c r="J19" s="135"/>
      <c r="L19" s="183"/>
      <c r="M19" s="112"/>
      <c r="N19" s="133"/>
      <c r="O19" s="134"/>
      <c r="P19" s="134"/>
      <c r="Q19" s="134"/>
      <c r="R19" s="134"/>
      <c r="S19" s="134"/>
      <c r="T19" s="134"/>
      <c r="U19" s="135"/>
    </row>
    <row r="20" spans="1:21" ht="18.75" thickBot="1">
      <c r="A20" s="136"/>
      <c r="B20" s="137" t="s">
        <v>60</v>
      </c>
      <c r="C20" s="138">
        <v>78536733</v>
      </c>
      <c r="D20" s="138">
        <v>57079032</v>
      </c>
      <c r="E20" s="138">
        <v>56390995</v>
      </c>
      <c r="F20" s="138">
        <v>688037</v>
      </c>
      <c r="G20" s="138">
        <v>19406826</v>
      </c>
      <c r="H20" s="138">
        <v>563909</v>
      </c>
      <c r="I20" s="138">
        <v>1486966</v>
      </c>
      <c r="J20" s="182">
        <v>209942.59999999998</v>
      </c>
      <c r="L20" s="139"/>
      <c r="M20" s="140" t="s">
        <v>60</v>
      </c>
      <c r="N20" s="138">
        <v>77388191</v>
      </c>
      <c r="O20" s="138">
        <v>56291767</v>
      </c>
      <c r="P20" s="138">
        <v>55609527</v>
      </c>
      <c r="Q20" s="138">
        <v>682240</v>
      </c>
      <c r="R20" s="138">
        <v>19139200</v>
      </c>
      <c r="S20" s="138">
        <v>556093</v>
      </c>
      <c r="T20" s="138">
        <v>1401131</v>
      </c>
      <c r="U20" s="141">
        <v>210535.47</v>
      </c>
    </row>
    <row r="22" spans="1:21" ht="21.75" thickBot="1">
      <c r="B22" s="142" t="s">
        <v>80</v>
      </c>
      <c r="D22" s="126"/>
      <c r="G22" s="126"/>
      <c r="I22" s="143" t="s">
        <v>81</v>
      </c>
      <c r="M22" s="142" t="s">
        <v>82</v>
      </c>
      <c r="O22" s="126"/>
      <c r="R22" s="126"/>
      <c r="T22" s="143"/>
    </row>
    <row r="23" spans="1:21" ht="18.75" thickBot="1">
      <c r="A23" s="98"/>
      <c r="B23" s="99"/>
      <c r="C23" s="100" t="s">
        <v>64</v>
      </c>
      <c r="D23" s="100"/>
      <c r="E23" s="100"/>
      <c r="F23" s="105"/>
      <c r="G23" s="101" t="s">
        <v>65</v>
      </c>
      <c r="H23" s="102"/>
      <c r="I23" s="102"/>
      <c r="J23" s="106" t="s">
        <v>66</v>
      </c>
      <c r="L23" s="98"/>
      <c r="M23" s="99"/>
      <c r="N23" s="100" t="s">
        <v>64</v>
      </c>
      <c r="O23" s="100"/>
      <c r="P23" s="100"/>
      <c r="Q23" s="105"/>
      <c r="R23" s="101" t="s">
        <v>65</v>
      </c>
      <c r="S23" s="102"/>
      <c r="T23" s="102"/>
      <c r="U23" s="106" t="s">
        <v>66</v>
      </c>
    </row>
    <row r="24" spans="1:21" ht="18.75" thickBot="1">
      <c r="A24" s="107"/>
      <c r="B24" s="108" t="s">
        <v>5</v>
      </c>
      <c r="C24" s="103" t="s">
        <v>49</v>
      </c>
      <c r="D24" s="109" t="s">
        <v>67</v>
      </c>
      <c r="E24" s="110" t="s">
        <v>68</v>
      </c>
      <c r="F24" s="113"/>
      <c r="G24" s="109" t="s">
        <v>69</v>
      </c>
      <c r="H24" s="109" t="s">
        <v>70</v>
      </c>
      <c r="I24" s="109" t="s">
        <v>51</v>
      </c>
      <c r="J24" s="103" t="s">
        <v>71</v>
      </c>
      <c r="L24" s="107"/>
      <c r="M24" s="108" t="s">
        <v>5</v>
      </c>
      <c r="N24" s="103" t="s">
        <v>49</v>
      </c>
      <c r="O24" s="109" t="s">
        <v>67</v>
      </c>
      <c r="P24" s="110" t="s">
        <v>68</v>
      </c>
      <c r="Q24" s="113"/>
      <c r="R24" s="109" t="s">
        <v>69</v>
      </c>
      <c r="S24" s="109" t="s">
        <v>70</v>
      </c>
      <c r="T24" s="109" t="s">
        <v>51</v>
      </c>
      <c r="U24" s="103" t="s">
        <v>71</v>
      </c>
    </row>
    <row r="25" spans="1:21" ht="18.75" thickBot="1">
      <c r="A25" s="107"/>
      <c r="B25" s="108"/>
      <c r="C25" s="114" t="s">
        <v>54</v>
      </c>
      <c r="D25" s="115" t="s">
        <v>54</v>
      </c>
      <c r="E25" s="116" t="s">
        <v>72</v>
      </c>
      <c r="F25" s="116" t="s">
        <v>73</v>
      </c>
      <c r="G25" s="115" t="s">
        <v>74</v>
      </c>
      <c r="H25" s="115" t="s">
        <v>75</v>
      </c>
      <c r="I25" s="115"/>
      <c r="J25" s="114" t="s">
        <v>76</v>
      </c>
      <c r="L25" s="107"/>
      <c r="M25" s="108"/>
      <c r="N25" s="114" t="s">
        <v>54</v>
      </c>
      <c r="O25" s="115" t="s">
        <v>54</v>
      </c>
      <c r="P25" s="116" t="s">
        <v>72</v>
      </c>
      <c r="Q25" s="116" t="s">
        <v>73</v>
      </c>
      <c r="R25" s="115" t="s">
        <v>74</v>
      </c>
      <c r="S25" s="115" t="s">
        <v>75</v>
      </c>
      <c r="T25" s="115"/>
      <c r="U25" s="114" t="s">
        <v>76</v>
      </c>
    </row>
    <row r="26" spans="1:21" ht="18">
      <c r="A26" s="118">
        <v>1</v>
      </c>
      <c r="B26" s="146" t="s">
        <v>30</v>
      </c>
      <c r="C26" s="119">
        <v>267645</v>
      </c>
      <c r="D26" s="120">
        <v>183811</v>
      </c>
      <c r="E26" s="121">
        <v>183039</v>
      </c>
      <c r="F26" s="122">
        <v>772</v>
      </c>
      <c r="G26" s="123">
        <v>62490</v>
      </c>
      <c r="H26" s="121">
        <v>1830</v>
      </c>
      <c r="I26" s="124">
        <v>19514</v>
      </c>
      <c r="J26" s="125">
        <v>304.39999999999782</v>
      </c>
      <c r="L26" s="118">
        <v>1</v>
      </c>
      <c r="M26" s="146" t="s">
        <v>30</v>
      </c>
      <c r="N26" s="144">
        <v>1.0329278816094745</v>
      </c>
      <c r="O26" s="144">
        <v>1.0310577854826215</v>
      </c>
      <c r="P26" s="144">
        <v>1.0314096639470207</v>
      </c>
      <c r="Q26" s="144">
        <v>1.0084946248390754</v>
      </c>
      <c r="R26" s="144">
        <v>1.0310549283112709</v>
      </c>
      <c r="S26" s="144">
        <v>1.0314028314028314</v>
      </c>
      <c r="T26" s="144">
        <v>1.140038895706402</v>
      </c>
      <c r="U26" s="178">
        <v>1.0137751269357129</v>
      </c>
    </row>
    <row r="27" spans="1:21" ht="18">
      <c r="A27" s="129">
        <v>2</v>
      </c>
      <c r="B27" s="147" t="s">
        <v>77</v>
      </c>
      <c r="C27" s="148">
        <v>297985</v>
      </c>
      <c r="D27" s="149">
        <v>211381</v>
      </c>
      <c r="E27" s="150">
        <v>210708</v>
      </c>
      <c r="F27" s="151">
        <v>673</v>
      </c>
      <c r="G27" s="152">
        <v>71864</v>
      </c>
      <c r="H27" s="150">
        <v>2107</v>
      </c>
      <c r="I27" s="153">
        <v>12633</v>
      </c>
      <c r="J27" s="154">
        <v>388.69999999999709</v>
      </c>
      <c r="L27" s="129">
        <v>2</v>
      </c>
      <c r="M27" s="147" t="s">
        <v>77</v>
      </c>
      <c r="N27" s="167">
        <v>1.0334091055607098</v>
      </c>
      <c r="O27" s="167">
        <v>1.0325846614497747</v>
      </c>
      <c r="P27" s="167">
        <v>1.0328824124630691</v>
      </c>
      <c r="Q27" s="167">
        <v>1.0084966165033835</v>
      </c>
      <c r="R27" s="167">
        <v>1.032582147917257</v>
      </c>
      <c r="S27" s="167">
        <v>1.0328812871611603</v>
      </c>
      <c r="T27" s="167">
        <v>1.0777707323980079</v>
      </c>
      <c r="U27" s="179">
        <v>1.0159339848489817</v>
      </c>
    </row>
    <row r="28" spans="1:21" ht="18">
      <c r="A28" s="129">
        <v>3</v>
      </c>
      <c r="B28" s="147" t="s">
        <v>32</v>
      </c>
      <c r="C28" s="148">
        <v>56504</v>
      </c>
      <c r="D28" s="149">
        <v>38574</v>
      </c>
      <c r="E28" s="150">
        <v>38195</v>
      </c>
      <c r="F28" s="151">
        <v>379</v>
      </c>
      <c r="G28" s="152">
        <v>13112</v>
      </c>
      <c r="H28" s="150">
        <v>382</v>
      </c>
      <c r="I28" s="153">
        <v>4436</v>
      </c>
      <c r="J28" s="154">
        <v>-80.799999999999272</v>
      </c>
      <c r="L28" s="129">
        <v>3</v>
      </c>
      <c r="M28" s="147" t="s">
        <v>32</v>
      </c>
      <c r="N28" s="167">
        <v>1.0112983844054142</v>
      </c>
      <c r="O28" s="167">
        <v>1.0106045506591761</v>
      </c>
      <c r="P28" s="167">
        <v>1.0106307030959714</v>
      </c>
      <c r="Q28" s="167">
        <v>1.0084977578475336</v>
      </c>
      <c r="R28" s="167">
        <v>1.0106019981435184</v>
      </c>
      <c r="S28" s="167">
        <v>1.0106320799354283</v>
      </c>
      <c r="T28" s="167">
        <v>1.0488024907312672</v>
      </c>
      <c r="U28" s="179">
        <v>0.99405418929459732</v>
      </c>
    </row>
    <row r="29" spans="1:21" ht="18">
      <c r="A29" s="129">
        <v>4</v>
      </c>
      <c r="B29" s="147" t="s">
        <v>33</v>
      </c>
      <c r="C29" s="148">
        <v>76790</v>
      </c>
      <c r="D29" s="149">
        <v>54017</v>
      </c>
      <c r="E29" s="150">
        <v>53811</v>
      </c>
      <c r="F29" s="151">
        <v>206</v>
      </c>
      <c r="G29" s="152">
        <v>18365</v>
      </c>
      <c r="H29" s="150">
        <v>539</v>
      </c>
      <c r="I29" s="153">
        <v>3869</v>
      </c>
      <c r="J29" s="154">
        <v>4.5499999999992724</v>
      </c>
      <c r="L29" s="129">
        <v>4</v>
      </c>
      <c r="M29" s="147" t="s">
        <v>33</v>
      </c>
      <c r="N29" s="167">
        <v>1.0182974179886566</v>
      </c>
      <c r="O29" s="167">
        <v>1.0176996514921353</v>
      </c>
      <c r="P29" s="167">
        <v>1.0177734135021264</v>
      </c>
      <c r="Q29" s="167">
        <v>1.0084927440633245</v>
      </c>
      <c r="R29" s="167">
        <v>1.0176989018296414</v>
      </c>
      <c r="S29" s="167">
        <v>1.0178034682080925</v>
      </c>
      <c r="T29" s="167">
        <v>1.0502539323799505</v>
      </c>
      <c r="U29" s="179">
        <v>1.000398568656736</v>
      </c>
    </row>
    <row r="30" spans="1:21" ht="18">
      <c r="A30" s="129">
        <v>5</v>
      </c>
      <c r="B30" s="147" t="s">
        <v>34</v>
      </c>
      <c r="C30" s="148">
        <v>10805</v>
      </c>
      <c r="D30" s="149">
        <v>5317</v>
      </c>
      <c r="E30" s="150">
        <v>5142</v>
      </c>
      <c r="F30" s="151">
        <v>175</v>
      </c>
      <c r="G30" s="152">
        <v>1805</v>
      </c>
      <c r="H30" s="150">
        <v>52</v>
      </c>
      <c r="I30" s="153">
        <v>3631</v>
      </c>
      <c r="J30" s="154">
        <v>-77.899999999999636</v>
      </c>
      <c r="L30" s="129">
        <v>5</v>
      </c>
      <c r="M30" s="147" t="s">
        <v>34</v>
      </c>
      <c r="N30" s="167">
        <v>1.0048436885012941</v>
      </c>
      <c r="O30" s="167">
        <v>1.0032745269272412</v>
      </c>
      <c r="P30" s="167">
        <v>1.00320751339115</v>
      </c>
      <c r="Q30" s="167">
        <v>1.0084807366125514</v>
      </c>
      <c r="R30" s="167">
        <v>1.0032694892351388</v>
      </c>
      <c r="S30" s="167">
        <v>1.0032437153016032</v>
      </c>
      <c r="T30" s="167">
        <v>1.0933731066937538</v>
      </c>
      <c r="U30" s="179">
        <v>0.98714669922616205</v>
      </c>
    </row>
    <row r="31" spans="1:21" ht="18">
      <c r="A31" s="129">
        <v>6</v>
      </c>
      <c r="B31" s="147" t="s">
        <v>35</v>
      </c>
      <c r="C31" s="148">
        <v>49149</v>
      </c>
      <c r="D31" s="149">
        <v>32217</v>
      </c>
      <c r="E31" s="150">
        <v>31727</v>
      </c>
      <c r="F31" s="151">
        <v>490</v>
      </c>
      <c r="G31" s="152">
        <v>10951</v>
      </c>
      <c r="H31" s="150">
        <v>317</v>
      </c>
      <c r="I31" s="153">
        <v>5664</v>
      </c>
      <c r="J31" s="154">
        <v>-173.48999999999796</v>
      </c>
      <c r="L31" s="129">
        <v>6</v>
      </c>
      <c r="M31" s="147" t="s">
        <v>35</v>
      </c>
      <c r="N31" s="167">
        <v>1.0075847362680301</v>
      </c>
      <c r="O31" s="167">
        <v>1.0068360344761735</v>
      </c>
      <c r="P31" s="167">
        <v>1.0068155063671829</v>
      </c>
      <c r="Q31" s="167">
        <v>1.0084922010398614</v>
      </c>
      <c r="R31" s="167">
        <v>1.0068342986808825</v>
      </c>
      <c r="S31" s="167">
        <v>1.0068097355588495</v>
      </c>
      <c r="T31" s="167">
        <v>1.0478952798119365</v>
      </c>
      <c r="U31" s="179">
        <v>0.9901181842156378</v>
      </c>
    </row>
    <row r="32" spans="1:21" ht="18">
      <c r="A32" s="130">
        <v>7</v>
      </c>
      <c r="B32" s="155" t="s">
        <v>36</v>
      </c>
      <c r="C32" s="148">
        <v>49641</v>
      </c>
      <c r="D32" s="149">
        <v>34568</v>
      </c>
      <c r="E32" s="150">
        <v>34346</v>
      </c>
      <c r="F32" s="151">
        <v>222</v>
      </c>
      <c r="G32" s="152">
        <v>11751</v>
      </c>
      <c r="H32" s="150">
        <v>344</v>
      </c>
      <c r="I32" s="156">
        <v>2978</v>
      </c>
      <c r="J32" s="157">
        <v>-31.5</v>
      </c>
      <c r="L32" s="130">
        <v>7</v>
      </c>
      <c r="M32" s="155" t="s">
        <v>36</v>
      </c>
      <c r="N32" s="167">
        <v>1.015031722230028</v>
      </c>
      <c r="O32" s="167">
        <v>1.0143937734687878</v>
      </c>
      <c r="P32" s="167">
        <v>1.0144586489208003</v>
      </c>
      <c r="Q32" s="167">
        <v>1.0084959816303101</v>
      </c>
      <c r="R32" s="167">
        <v>1.0143911764489764</v>
      </c>
      <c r="S32" s="167">
        <v>1.0144817714911172</v>
      </c>
      <c r="T32" s="167">
        <v>1.0492019958365</v>
      </c>
      <c r="U32" s="179">
        <v>0.99650291423813486</v>
      </c>
    </row>
    <row r="33" spans="1:21" ht="18">
      <c r="A33" s="129">
        <v>8</v>
      </c>
      <c r="B33" s="147" t="s">
        <v>37</v>
      </c>
      <c r="C33" s="148">
        <v>23722</v>
      </c>
      <c r="D33" s="149">
        <v>15019</v>
      </c>
      <c r="E33" s="150">
        <v>14604</v>
      </c>
      <c r="F33" s="151">
        <v>415</v>
      </c>
      <c r="G33" s="152">
        <v>5103</v>
      </c>
      <c r="H33" s="150">
        <v>146</v>
      </c>
      <c r="I33" s="153">
        <v>3454</v>
      </c>
      <c r="J33" s="154">
        <v>-125.89999999999964</v>
      </c>
      <c r="L33" s="129">
        <v>8</v>
      </c>
      <c r="M33" s="147" t="s">
        <v>37</v>
      </c>
      <c r="N33" s="167">
        <v>1.0055173998584483</v>
      </c>
      <c r="O33" s="167">
        <v>1.0048026221120794</v>
      </c>
      <c r="P33" s="167">
        <v>1.0047440613960288</v>
      </c>
      <c r="Q33" s="167">
        <v>1.0084910485933505</v>
      </c>
      <c r="R33" s="167">
        <v>1.0047993679844629</v>
      </c>
      <c r="S33" s="167">
        <v>1.0047427234927235</v>
      </c>
      <c r="T33" s="167">
        <v>1.0441744468602123</v>
      </c>
      <c r="U33" s="179">
        <v>0.98922079812327168</v>
      </c>
    </row>
    <row r="34" spans="1:21" ht="18">
      <c r="A34" s="129">
        <v>9</v>
      </c>
      <c r="B34" s="147" t="s">
        <v>38</v>
      </c>
      <c r="C34" s="148">
        <v>59957</v>
      </c>
      <c r="D34" s="149">
        <v>41510</v>
      </c>
      <c r="E34" s="150">
        <v>41180</v>
      </c>
      <c r="F34" s="151">
        <v>330</v>
      </c>
      <c r="G34" s="152">
        <v>14111</v>
      </c>
      <c r="H34" s="150">
        <v>412</v>
      </c>
      <c r="I34" s="153">
        <v>3924</v>
      </c>
      <c r="J34" s="154">
        <v>-19.400000000001455</v>
      </c>
      <c r="L34" s="129">
        <v>9</v>
      </c>
      <c r="M34" s="147" t="s">
        <v>38</v>
      </c>
      <c r="N34" s="167">
        <v>1.0149810553627165</v>
      </c>
      <c r="O34" s="167">
        <v>1.0142603120160392</v>
      </c>
      <c r="P34" s="167">
        <v>1.0143383402622543</v>
      </c>
      <c r="Q34" s="167">
        <v>1.0084928968499074</v>
      </c>
      <c r="R34" s="167">
        <v>1.0142578991347857</v>
      </c>
      <c r="S34" s="167">
        <v>1.0143454038997215</v>
      </c>
      <c r="T34" s="167">
        <v>1.0538308525961999</v>
      </c>
      <c r="U34" s="179">
        <v>0.99821794365395022</v>
      </c>
    </row>
    <row r="35" spans="1:21" ht="18">
      <c r="A35" s="129">
        <v>10</v>
      </c>
      <c r="B35" s="147" t="s">
        <v>39</v>
      </c>
      <c r="C35" s="148">
        <v>25172</v>
      </c>
      <c r="D35" s="149">
        <v>16936</v>
      </c>
      <c r="E35" s="150">
        <v>16576</v>
      </c>
      <c r="F35" s="151">
        <v>360</v>
      </c>
      <c r="G35" s="152">
        <v>5755</v>
      </c>
      <c r="H35" s="150">
        <v>166</v>
      </c>
      <c r="I35" s="153">
        <v>2315</v>
      </c>
      <c r="J35" s="154">
        <v>-110.80000000000109</v>
      </c>
      <c r="L35" s="129">
        <v>10</v>
      </c>
      <c r="M35" s="147" t="s">
        <v>39</v>
      </c>
      <c r="N35" s="167">
        <v>1.0064048234131766</v>
      </c>
      <c r="O35" s="167">
        <v>1.0059263696856533</v>
      </c>
      <c r="P35" s="167">
        <v>1.0058875637292544</v>
      </c>
      <c r="Q35" s="167">
        <v>1.0085086268021743</v>
      </c>
      <c r="R35" s="167">
        <v>1.0059230365468337</v>
      </c>
      <c r="S35" s="167">
        <v>1.0058961426440294</v>
      </c>
      <c r="T35" s="167">
        <v>1.0318681772503888</v>
      </c>
      <c r="U35" s="179">
        <v>0.98962410802914225</v>
      </c>
    </row>
    <row r="36" spans="1:21" ht="18">
      <c r="A36" s="129">
        <v>11</v>
      </c>
      <c r="B36" s="158" t="s">
        <v>78</v>
      </c>
      <c r="C36" s="148">
        <v>127450</v>
      </c>
      <c r="D36" s="149">
        <v>88178</v>
      </c>
      <c r="E36" s="150">
        <v>87739</v>
      </c>
      <c r="F36" s="151">
        <v>439</v>
      </c>
      <c r="G36" s="152">
        <v>29977</v>
      </c>
      <c r="H36" s="150">
        <v>878</v>
      </c>
      <c r="I36" s="153">
        <v>8417</v>
      </c>
      <c r="J36" s="154">
        <v>-82.040000000000873</v>
      </c>
      <c r="L36" s="129">
        <v>11</v>
      </c>
      <c r="M36" s="158" t="s">
        <v>78</v>
      </c>
      <c r="N36" s="167">
        <v>1.0150320940220035</v>
      </c>
      <c r="O36" s="167">
        <v>1.0142996630632364</v>
      </c>
      <c r="P36" s="167">
        <v>1.0143485192679391</v>
      </c>
      <c r="Q36" s="167">
        <v>1.0085090711738254</v>
      </c>
      <c r="R36" s="167">
        <v>1.0142979790993947</v>
      </c>
      <c r="S36" s="167">
        <v>1.0143586053509517</v>
      </c>
      <c r="T36" s="167">
        <v>1.0545322613039281</v>
      </c>
      <c r="U36" s="179">
        <v>0.9964484602490753</v>
      </c>
    </row>
    <row r="37" spans="1:21" ht="18">
      <c r="A37" s="129">
        <v>12</v>
      </c>
      <c r="B37" s="147" t="s">
        <v>41</v>
      </c>
      <c r="C37" s="148">
        <v>70794</v>
      </c>
      <c r="D37" s="149">
        <v>48966</v>
      </c>
      <c r="E37" s="150">
        <v>48629</v>
      </c>
      <c r="F37" s="151">
        <v>337</v>
      </c>
      <c r="G37" s="152">
        <v>16647</v>
      </c>
      <c r="H37" s="150">
        <v>486</v>
      </c>
      <c r="I37" s="153">
        <v>4695</v>
      </c>
      <c r="J37" s="154">
        <v>-52.690000000002328</v>
      </c>
      <c r="L37" s="129">
        <v>12</v>
      </c>
      <c r="M37" s="147" t="s">
        <v>41</v>
      </c>
      <c r="N37" s="167">
        <v>1.0144763325642641</v>
      </c>
      <c r="O37" s="167">
        <v>1.0137664201235002</v>
      </c>
      <c r="P37" s="167">
        <v>1.01382598012805</v>
      </c>
      <c r="Q37" s="167">
        <v>1.0084893064967126</v>
      </c>
      <c r="R37" s="167">
        <v>1.0137652344108534</v>
      </c>
      <c r="S37" s="167">
        <v>1.0138178096212898</v>
      </c>
      <c r="T37" s="167">
        <v>1.0528192781927819</v>
      </c>
      <c r="U37" s="179">
        <v>0.99604283560982299</v>
      </c>
    </row>
    <row r="38" spans="1:21" ht="18">
      <c r="A38" s="129">
        <v>13</v>
      </c>
      <c r="B38" s="147" t="s">
        <v>79</v>
      </c>
      <c r="C38" s="148">
        <v>22024</v>
      </c>
      <c r="D38" s="149">
        <v>13794</v>
      </c>
      <c r="E38" s="150">
        <v>13347</v>
      </c>
      <c r="F38" s="151">
        <v>447</v>
      </c>
      <c r="G38" s="152">
        <v>4685</v>
      </c>
      <c r="H38" s="150">
        <v>134</v>
      </c>
      <c r="I38" s="153">
        <v>3411</v>
      </c>
      <c r="J38" s="154">
        <v>-126.10000000000036</v>
      </c>
      <c r="L38" s="129">
        <v>13</v>
      </c>
      <c r="M38" s="147" t="s">
        <v>79</v>
      </c>
      <c r="N38" s="167">
        <v>1.0049686212527225</v>
      </c>
      <c r="O38" s="167">
        <v>1.0042785107656003</v>
      </c>
      <c r="P38" s="167">
        <v>1.0042085262149214</v>
      </c>
      <c r="Q38" s="167">
        <v>1.0084980988593155</v>
      </c>
      <c r="R38" s="167">
        <v>1.0042739837999137</v>
      </c>
      <c r="S38" s="167">
        <v>1.0042252632906603</v>
      </c>
      <c r="T38" s="167">
        <v>1.0422582323645284</v>
      </c>
      <c r="U38" s="179">
        <v>0.98952065950869261</v>
      </c>
    </row>
    <row r="39" spans="1:21" ht="18.75" thickBot="1">
      <c r="A39" s="131">
        <v>14</v>
      </c>
      <c r="B39" s="159" t="s">
        <v>43</v>
      </c>
      <c r="C39" s="160">
        <v>10904</v>
      </c>
      <c r="D39" s="161">
        <v>2977</v>
      </c>
      <c r="E39" s="162">
        <v>2425</v>
      </c>
      <c r="F39" s="163">
        <v>552</v>
      </c>
      <c r="G39" s="164">
        <v>1010</v>
      </c>
      <c r="H39" s="162">
        <v>23</v>
      </c>
      <c r="I39" s="165">
        <v>6894</v>
      </c>
      <c r="J39" s="166">
        <v>-409.89999999999782</v>
      </c>
      <c r="L39" s="131">
        <v>14</v>
      </c>
      <c r="M39" s="159" t="s">
        <v>43</v>
      </c>
      <c r="N39" s="168">
        <v>1.0011987147895394</v>
      </c>
      <c r="O39" s="168">
        <v>1.0004500023505329</v>
      </c>
      <c r="P39" s="168">
        <v>1.0003701939098599</v>
      </c>
      <c r="Q39" s="168">
        <v>1.0085053929121726</v>
      </c>
      <c r="R39" s="168">
        <v>1.0004490333778513</v>
      </c>
      <c r="S39" s="168">
        <v>1.0003511075152274</v>
      </c>
      <c r="T39" s="168">
        <v>1.0415038680352788</v>
      </c>
      <c r="U39" s="180">
        <v>0.98341855309784643</v>
      </c>
    </row>
    <row r="40" spans="1:21" ht="18.75" thickBot="1">
      <c r="A40" s="132"/>
      <c r="B40" s="112"/>
      <c r="C40" s="133"/>
      <c r="D40" s="134"/>
      <c r="E40" s="134"/>
      <c r="F40" s="134"/>
      <c r="G40" s="134"/>
      <c r="H40" s="134"/>
      <c r="I40" s="134"/>
      <c r="J40" s="135"/>
    </row>
    <row r="41" spans="1:21" ht="18.75" thickBot="1">
      <c r="A41" s="136"/>
      <c r="B41" s="137" t="s">
        <v>60</v>
      </c>
      <c r="C41" s="138">
        <v>1148542</v>
      </c>
      <c r="D41" s="138">
        <v>787265</v>
      </c>
      <c r="E41" s="138">
        <v>781468</v>
      </c>
      <c r="F41" s="138">
        <v>5797</v>
      </c>
      <c r="G41" s="138">
        <v>267626</v>
      </c>
      <c r="H41" s="138">
        <v>7816</v>
      </c>
      <c r="I41" s="138">
        <v>85835</v>
      </c>
      <c r="J41" s="182">
        <v>-592.87000000000626</v>
      </c>
      <c r="L41" s="136"/>
      <c r="M41" s="137" t="s">
        <v>60</v>
      </c>
      <c r="N41" s="145">
        <v>1.0148413082817764</v>
      </c>
      <c r="O41" s="145">
        <v>1.013985437692869</v>
      </c>
      <c r="P41" s="145">
        <v>1.0140527719288099</v>
      </c>
      <c r="Q41" s="145">
        <v>1.0084970098499062</v>
      </c>
      <c r="R41" s="145">
        <v>1.013983134091289</v>
      </c>
      <c r="S41" s="145">
        <v>1.014055202996621</v>
      </c>
      <c r="T41" s="145">
        <v>1.0612612239683512</v>
      </c>
      <c r="U41" s="181">
        <v>0.99718398994715696</v>
      </c>
    </row>
  </sheetData>
  <sheetProtection password="C5A1" sheet="1" objects="1" scenarios="1"/>
  <phoneticPr fontId="0" type="noConversion"/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 xml:space="preserve">&amp;RPříloha č.1
&amp;A / str.&amp;P </oddHeader>
  </headerFooter>
  <rowBreaks count="1" manualBreakCount="1">
    <brk id="2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Tabulka č. 1</vt:lpstr>
      <vt:lpstr>Tabulka č. 2</vt:lpstr>
      <vt:lpstr>Tabulka č. 3</vt:lpstr>
      <vt:lpstr>'Tabulka č. 1'!Názvy_tisku</vt:lpstr>
      <vt:lpstr>'Tabulka č. 1'!Oblast_tisku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Rejl</cp:lastModifiedBy>
  <cp:lastPrinted>2014-01-03T09:59:29Z</cp:lastPrinted>
  <dcterms:created xsi:type="dcterms:W3CDTF">2013-11-26T07:51:39Z</dcterms:created>
  <dcterms:modified xsi:type="dcterms:W3CDTF">2014-01-20T10:55:42Z</dcterms:modified>
</cp:coreProperties>
</file>